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660" windowHeight="14115" tabRatio="598" activeTab="0"/>
  </bookViews>
  <sheets>
    <sheet name="arengukava 2007-2015" sheetId="1" r:id="rId1"/>
  </sheets>
  <definedNames/>
  <calcPr fullCalcOnLoad="1"/>
</workbook>
</file>

<file path=xl/sharedStrings.xml><?xml version="1.0" encoding="utf-8"?>
<sst xmlns="http://schemas.openxmlformats.org/spreadsheetml/2006/main" count="1191" uniqueCount="682">
  <si>
    <t>EVO, LMO</t>
  </si>
  <si>
    <t>AEO, RO</t>
  </si>
  <si>
    <t>6.1.3.1</t>
  </si>
  <si>
    <t>6.1.3.2</t>
  </si>
  <si>
    <t>6.1.3.3</t>
  </si>
  <si>
    <t>6.1.3.4</t>
  </si>
  <si>
    <t>Kaunase pst 22 lasteaia ehitamine</t>
  </si>
  <si>
    <t>Kummeli 5 lasteaia ehitamine</t>
  </si>
  <si>
    <t>Kulli 1 lasteaia ehitamine</t>
  </si>
  <si>
    <t>Lastehoiu toetamine</t>
  </si>
  <si>
    <t>Tehnilise infrastruktuuri objektid</t>
  </si>
  <si>
    <t>Ringtee rekonstrueerimisest tuleneva linna tänavavõrgu väljaarendamiseks vajalikud maa-alad</t>
  </si>
  <si>
    <t>Teaduspargi laiendus</t>
  </si>
  <si>
    <t>Turu t keskkonnajaam</t>
  </si>
  <si>
    <t xml:space="preserve">Tartu linna ortofoto (M 1: 2000) tegemine </t>
  </si>
  <si>
    <t>Tartu linna kolmemõõtmelise digitaalse mudeli (M1:2000) loomine</t>
  </si>
  <si>
    <t>1.8.1</t>
  </si>
  <si>
    <t>1.8.2</t>
  </si>
  <si>
    <t>1.8.3</t>
  </si>
  <si>
    <t>1.8.4</t>
  </si>
  <si>
    <t>1.8.5</t>
  </si>
  <si>
    <t>Haljasalad</t>
  </si>
  <si>
    <t>Anne kanalid ja nende ümbrus</t>
  </si>
  <si>
    <t>Politseiplats</t>
  </si>
  <si>
    <t>2.1.12</t>
  </si>
  <si>
    <t>Uueturu haljasala</t>
  </si>
  <si>
    <t>Biokäitluse arendamine</t>
  </si>
  <si>
    <t>Ohtlike jäätmete kogumine</t>
  </si>
  <si>
    <t>Raadi järve puhastamine (LV osalus)</t>
  </si>
  <si>
    <t>Sademevee lahkvoolse kanalisatsiooni rajamine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</si>
  <si>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</si>
  <si>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</si>
  <si>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</si>
  <si>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</si>
  <si>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</si>
  <si>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</si>
  <si>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</si>
  <si>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</si>
  <si>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</si>
  <si>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</si>
  <si>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</si>
  <si>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</si>
  <si>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</si>
  <si>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</si>
  <si>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</si>
  <si>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</si>
  <si>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</si>
  <si>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</si>
  <si>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</si>
  <si>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</si>
  <si>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</si>
  <si>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</si>
  <si>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</si>
  <si>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</si>
  <si>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</si>
  <si>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</si>
  <si>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</si>
  <si>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</si>
  <si>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</si>
  <si>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</si>
  <si>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</si>
  <si>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</si>
  <si>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</si>
  <si>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</si>
  <si>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</si>
  <si>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</si>
  <si>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</si>
  <si>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</si>
  <si>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</si>
  <si>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</si>
  <si>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</si>
  <si>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</si>
  <si>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</si>
  <si>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</si>
  <si>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</si>
  <si>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</si>
  <si>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</si>
  <si>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</si>
  <si>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3.1</t>
  </si>
  <si>
    <t>3.1.1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</si>
  <si>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</si>
  <si>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</si>
  <si>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</si>
  <si>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</si>
  <si>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</si>
  <si>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</si>
  <si>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</si>
  <si>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</si>
  <si>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</si>
  <si>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</si>
  <si>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</si>
  <si>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3.5</t>
  </si>
  <si>
    <t>3.5.1</t>
  </si>
  <si>
    <t>3.6</t>
  </si>
  <si>
    <t>3.6.1</t>
  </si>
  <si>
    <t>3.6.2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</si>
  <si>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</si>
  <si>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</si>
  <si>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</si>
  <si>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</si>
  <si>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</si>
  <si>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</si>
  <si>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</si>
  <si>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</si>
  <si>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</si>
  <si>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4.2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</si>
  <si>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</si>
  <si>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</si>
  <si>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</si>
  <si>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</si>
  <si>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</si>
  <si>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</si>
  <si>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</si>
  <si>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</si>
  <si>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</si>
  <si>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</si>
  <si>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</si>
  <si>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</si>
  <si>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5.3.1</t>
  </si>
  <si>
    <t>5.3.2</t>
  </si>
  <si>
    <t>5.3.3</t>
  </si>
  <si>
    <t>5.3.4</t>
  </si>
  <si>
    <t>5.3.5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</si>
  <si>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</si>
  <si>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</si>
  <si>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</si>
  <si>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</si>
  <si>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</si>
  <si>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</si>
  <si>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</si>
  <si>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</si>
  <si>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</si>
  <si>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</si>
  <si>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</si>
  <si>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</si>
  <si>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</si>
  <si>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</si>
  <si>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</si>
  <si>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</si>
  <si>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</si>
  <si>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</si>
  <si>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</si>
  <si>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</si>
  <si>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</si>
  <si>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</si>
  <si>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</si>
  <si>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</si>
  <si>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</si>
  <si>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</si>
  <si>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</si>
  <si>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</si>
  <si>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</si>
  <si>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</si>
  <si>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</si>
  <si>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</si>
  <si>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</si>
  <si>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</si>
  <si>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</si>
  <si>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</si>
  <si>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</si>
  <si>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</si>
  <si>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</si>
  <si>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</si>
  <si>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</si>
  <si>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</si>
  <si>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</si>
  <si>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</si>
  <si>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</si>
  <si>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</si>
  <si>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</si>
  <si>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</si>
  <si>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</si>
  <si>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</si>
  <si>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</si>
  <si>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</si>
  <si>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</si>
  <si>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</si>
  <si>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</si>
  <si>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</si>
  <si>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</si>
  <si>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</si>
  <si>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</si>
  <si>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</si>
  <si>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</si>
  <si>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</si>
  <si>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</si>
  <si>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</si>
  <si>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6.2.6</t>
  </si>
  <si>
    <t>6.3</t>
  </si>
  <si>
    <t>6.3.1</t>
  </si>
  <si>
    <t>6.3.2</t>
  </si>
  <si>
    <t>6.4</t>
  </si>
  <si>
    <t>6.5</t>
  </si>
  <si>
    <t>6.6</t>
  </si>
  <si>
    <t>6.7</t>
  </si>
  <si>
    <t>6.7.1</t>
  </si>
  <si>
    <t>6.7.2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</si>
  <si>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</si>
  <si>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</si>
  <si>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</si>
  <si>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</si>
  <si>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</si>
  <si>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</si>
  <si>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</si>
  <si>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</si>
  <si>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</si>
  <si>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</si>
  <si>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</si>
  <si>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</si>
  <si>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</si>
  <si>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</si>
  <si>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</si>
  <si>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</si>
  <si>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</si>
  <si>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</si>
  <si>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</si>
  <si>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</si>
  <si>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</si>
  <si>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</si>
  <si>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</si>
  <si>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</si>
  <si>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</si>
  <si>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</si>
  <si>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7.5</t>
  </si>
  <si>
    <t>7.6</t>
  </si>
  <si>
    <t>9.1</t>
  </si>
  <si>
    <t>9.2</t>
  </si>
  <si>
    <t>8.1</t>
  </si>
  <si>
    <t>8.1.1</t>
  </si>
  <si>
    <t>8.1.3</t>
  </si>
  <si>
    <t>8.1.4</t>
  </si>
  <si>
    <t>8.2</t>
  </si>
  <si>
    <t>8.2.1</t>
  </si>
  <si>
    <t>8.2.2</t>
  </si>
  <si>
    <t>8.3</t>
  </si>
  <si>
    <t>8.4</t>
  </si>
  <si>
    <t>Toetatud elamise teenuse üksuste rajamine</t>
  </si>
  <si>
    <t>ASO</t>
  </si>
  <si>
    <t>Aardlapalu prügila sulgemine</t>
  </si>
  <si>
    <t>Täiendava keskkonnajaama rajamine Turu t</t>
  </si>
  <si>
    <t>6.1.8</t>
  </si>
  <si>
    <t>Waldorflasteaia rajamine (LV osalus)</t>
  </si>
  <si>
    <t>Linnaraamatukogu sisustus</t>
  </si>
  <si>
    <t>Oskar Lutsu nimeline Tartu Linnaraamatukogu</t>
  </si>
  <si>
    <t>Uueturu t - Küüni t ristmiku kohtumispunkti rajamine</t>
  </si>
  <si>
    <t>Küsitlused, uuringud</t>
  </si>
  <si>
    <t>Abipolitseinike rakendamine patrullteenistuses</t>
  </si>
  <si>
    <t>5.9.10</t>
  </si>
  <si>
    <t>8.1.5</t>
  </si>
  <si>
    <t>8.1.6</t>
  </si>
  <si>
    <t>Ärianalüüsi vahendite arendamine ja juurutamine</t>
  </si>
  <si>
    <t>eValitsemise ja kodanike kaasamisega seotud tegevused</t>
  </si>
  <si>
    <t>Linnavalitsuse allasutuste andmesidevõrgu väljaehitamine</t>
  </si>
  <si>
    <t>9.3</t>
  </si>
  <si>
    <t>Turvameetmete süsteemi rakendamine linnavalitsuses ja hallatavates asutustes</t>
  </si>
  <si>
    <t>Eelarve</t>
  </si>
  <si>
    <t>Linna mainetrükised</t>
  </si>
  <si>
    <t>Linna infotrükised</t>
  </si>
  <si>
    <t>Külastuskeskuse kontseptsiooni väljatöötamine, käivitamine ja toetamine</t>
  </si>
  <si>
    <t xml:space="preserve">Lõbustuspargi rajamine </t>
  </si>
  <si>
    <t>Raudtee t, Laseri t, Ringtee ühendustänav</t>
  </si>
  <si>
    <t>Raadi dendropark</t>
  </si>
  <si>
    <t>Hoone Turu 8 renoveerimine</t>
  </si>
  <si>
    <t>Haldushoonete rent</t>
  </si>
  <si>
    <t>Haldushooned</t>
  </si>
  <si>
    <t>Hooldekodu Liiva 32 juurdeehituse lõpetamine ja olemasoleva hoone renoveerimine</t>
  </si>
  <si>
    <t>Sõltuvusprobleemidega isikute rehabilitatsioonikeskuse rajamine</t>
  </si>
  <si>
    <t>Paberivaba asjaajamise arendamine</t>
  </si>
  <si>
    <t>8.4.1</t>
  </si>
  <si>
    <t>8.4.2</t>
  </si>
  <si>
    <t>AVALIK KORD JA TURVALISUS</t>
  </si>
  <si>
    <t>Elanike  eneseabi toetamine</t>
  </si>
  <si>
    <t>Hoone Nisu 2/2a keldri renoveerimine noorte sotsiaalse rehabilitatsiooni keskuseks</t>
  </si>
  <si>
    <t>5.1.3</t>
  </si>
  <si>
    <t>Toometaguse kultuuripargi kontseptsiooni väljatöötamine</t>
  </si>
  <si>
    <t xml:space="preserve">AEO, KO </t>
  </si>
  <si>
    <t>3.2.4</t>
  </si>
  <si>
    <t>Säästva energia ja eluasemevaldkonna programmi koostamine (LV osalus)</t>
  </si>
  <si>
    <t>1.8.6</t>
  </si>
  <si>
    <t>Hoone Aleksandri 41 renoveerimine säästva renoveerimise koolitus- ja infokeskuse tarbeks (LV osalus)</t>
  </si>
  <si>
    <t>Vanalinna tänavad, sh miljööväärtuslike elementide taastamine</t>
  </si>
  <si>
    <t>SA TÜ Kliinikumi uute haiglahoonete tehnovõrkude rajamine (LV osalus)</t>
  </si>
  <si>
    <t>Küüni tänava ehitamine jalakäijate promenaadiks</t>
  </si>
  <si>
    <t>Treppide renoveerimine</t>
  </si>
  <si>
    <t>Liiklus- ja ühistranspordi uuringud</t>
  </si>
  <si>
    <t xml:space="preserve">Tänavaruumi korrastamine </t>
  </si>
  <si>
    <t>Ühistranspordi infrastruktuuri arendamine</t>
  </si>
  <si>
    <t>Üld- ja teemaplaneeringute koostamine</t>
  </si>
  <si>
    <t>Valdadega ühised teemaplaneeringud</t>
  </si>
  <si>
    <t>Miljööväärtusega hoonestusalade kaitse- ja kasutustingimuste teemaplaneeringud</t>
  </si>
  <si>
    <t>Detailplaneeringute koostamine</t>
  </si>
  <si>
    <t>Munitsipaalmaad ja linnaehituslikult olulised alad</t>
  </si>
  <si>
    <t>Põetusvahendid kodustele voodihaigetele</t>
  </si>
  <si>
    <t>Hoone Pepleri 27 renoveerimine</t>
  </si>
  <si>
    <t>Rahvusvaheline koostöö</t>
  </si>
  <si>
    <t>Renoveerimine</t>
  </si>
  <si>
    <t>Korteriühistute, majaomanike ühenduste jt toetamine</t>
  </si>
  <si>
    <t>Liiklusteabe- ja reguleerimisvahendite paigaldamine</t>
  </si>
  <si>
    <t>Teekattemärgistus</t>
  </si>
  <si>
    <t>Miljööväärtuslike piirkondade arhitektuuriajaloolised uuringud; kultuuriväärtustega asjade ja mälestiste register</t>
  </si>
  <si>
    <t>Välisõhu seire</t>
  </si>
  <si>
    <t>Elanike keskkonnateadlikkuse arendamine</t>
  </si>
  <si>
    <t>Muud elamumajanduse kulud</t>
  </si>
  <si>
    <t>Jäähalli teenuse ost</t>
  </si>
  <si>
    <t>Linna juhtimine, mainekujundus</t>
  </si>
  <si>
    <t>Eakate maja ehitamine</t>
  </si>
  <si>
    <t>Noortekodu rajamine</t>
  </si>
  <si>
    <t>Vaksali t (F.Tuglase t - linna piir)</t>
  </si>
  <si>
    <t>Toomemäe park (LV osalus)</t>
  </si>
  <si>
    <t>Rahvusvahelised projektid teemal innovatiivseid noorsootöö meetodeid</t>
  </si>
  <si>
    <t>Kultuuriturismi edendavad projektid ja tegevused</t>
  </si>
  <si>
    <t>Linnavara haldamine</t>
  </si>
  <si>
    <t>Esmane ennetustöö</t>
  </si>
  <si>
    <t>Avahooldus</t>
  </si>
  <si>
    <t xml:space="preserve">Sihtstipendiumid Aasta Õpetajale ja medaliga gümnaasiumi lõpetanud tartlastele </t>
  </si>
  <si>
    <t>Lasteaedade ehitamine</t>
  </si>
  <si>
    <t>Munitsipaalkoolide renoveerimine ja invanõuetele kohandamine</t>
  </si>
  <si>
    <t>E20</t>
  </si>
  <si>
    <t>E9</t>
  </si>
  <si>
    <t>E12</t>
  </si>
  <si>
    <t>E10</t>
  </si>
  <si>
    <t>E11</t>
  </si>
  <si>
    <t>E14</t>
  </si>
  <si>
    <t>E15</t>
  </si>
  <si>
    <t>E17</t>
  </si>
  <si>
    <t>E19</t>
  </si>
  <si>
    <t>E16</t>
  </si>
  <si>
    <t>E3</t>
  </si>
  <si>
    <t>E13</t>
  </si>
  <si>
    <t>E18</t>
  </si>
  <si>
    <t>E2</t>
  </si>
  <si>
    <t>E1</t>
  </si>
  <si>
    <t>TÜ ja EMÜ ühiselamute renoveerimisprojekti kaasfinantseerimine</t>
  </si>
  <si>
    <t>Linnale oluliste valdkondade ja alade teemaplaneeringud</t>
  </si>
  <si>
    <t>Vabaõhu spordi- ja mänguväljakute teemaplaneeringu ülevaatamine</t>
  </si>
  <si>
    <t>Emajõe kalda- ja sildumisrajatiste teemaplaneeringu ülevaatamine</t>
  </si>
  <si>
    <t>Anne sõudespordikanali rajamine</t>
  </si>
  <si>
    <t>Teaduspargi arendamine, sh seemnekapitalifondi käivitamine</t>
  </si>
  <si>
    <t>Projektilaagrite, sh linnalaagrite ja töömalevate korraldamine</t>
  </si>
  <si>
    <t>Avatud noortekeskuste ja noorsootööühingute tegevuse toetamine</t>
  </si>
  <si>
    <t>Toetused huvikoolidele</t>
  </si>
  <si>
    <t>Toetused spordiklubidele</t>
  </si>
  <si>
    <t>Rahvusvahelise teadusfestivali väljaarendamine</t>
  </si>
  <si>
    <t xml:space="preserve">Noorsoo-, spordi- ja kultuuritöö </t>
  </si>
  <si>
    <t>Puutetundliku ekraaniga infostendide paigaldus</t>
  </si>
  <si>
    <t>7.2.12</t>
  </si>
  <si>
    <t>Sotsiaalmajutusüksuste ja kodutute päevakeskuse ruumide rajamine Lubja 7</t>
  </si>
  <si>
    <t>Mittetulundusühingute maja Tähe 101  renoveerimine</t>
  </si>
  <si>
    <t>Loomeinkubaatori rajamine Kalevi 15/17</t>
  </si>
  <si>
    <t>1.8.8</t>
  </si>
  <si>
    <t>Staadioni 48 hoone renoveerimine</t>
  </si>
  <si>
    <t>Konverentsibüroo käivitamine, tegevuse toetamine</t>
  </si>
  <si>
    <t>Raadi universaalhalli rajamisega seonduva tänavavõrgu rekonstrueerimine</t>
  </si>
  <si>
    <t>TÜ Raamatukogu esise ala renoveerimine</t>
  </si>
  <si>
    <t>Veeriku harukogu rajamine</t>
  </si>
  <si>
    <t>Supilinna -Tähtvere harukogu rajamine</t>
  </si>
  <si>
    <t>Uus-Ihaste harukogu rajamine</t>
  </si>
  <si>
    <t xml:space="preserve">Raadi universaalhalli rajamine </t>
  </si>
  <si>
    <t>Maade munitsipaliseerimine</t>
  </si>
  <si>
    <t>Linna kõrgusvõrgu rekonstrueerimine</t>
  </si>
  <si>
    <t>Linna digitaalplaani tehnovõrkude baasi loomine ja uuendamine</t>
  </si>
  <si>
    <t>Betooni t (Vaksali t - Ringtee)</t>
  </si>
  <si>
    <t>Lai t (Jakobi t - Vabaduse pst)</t>
  </si>
  <si>
    <t>Puiestee t (Narva mnt - Jaama t)</t>
  </si>
  <si>
    <t>Ringtee (Võru t - Tähe t -Turu t)</t>
  </si>
  <si>
    <t>Roosi t (Jänese t - Vahi t)</t>
  </si>
  <si>
    <t>Eluruumide soetus elanike ümberpaigutamiseks</t>
  </si>
  <si>
    <t>Muuseumid</t>
  </si>
  <si>
    <t>Huvikeskused</t>
  </si>
  <si>
    <t xml:space="preserve">Lille Maja Lille 9 renoveerimine </t>
  </si>
  <si>
    <t xml:space="preserve">Anne Hokikeskuse Annemõisa 6 rekonstrueerimine </t>
  </si>
  <si>
    <t>Raadi kruusaaugu vabaajakeskuseks kujundamine (LV osalus)</t>
  </si>
  <si>
    <t xml:space="preserve">Kalmistud </t>
  </si>
  <si>
    <t>Hoone Kaunase pst 22 renoveerimine</t>
  </si>
  <si>
    <t>Muinsuskaitse</t>
  </si>
  <si>
    <t>Ülesanne/projekt</t>
  </si>
  <si>
    <t>LMO</t>
  </si>
  <si>
    <t>Kruusatänavate asfalteerimine</t>
  </si>
  <si>
    <t>Liikluskorraldus</t>
  </si>
  <si>
    <t>Geodeetilised, kartograafilised ja maakorralduslikud tööd</t>
  </si>
  <si>
    <t>Geograafilise informatsioonisüsteemi arendamine</t>
  </si>
  <si>
    <t>Linna arenguks vajalike maade ost</t>
  </si>
  <si>
    <t>Kaubahoovi plats</t>
  </si>
  <si>
    <t>AEO, LMO</t>
  </si>
  <si>
    <t>Jäätmekäitlus, õhu, vee ja pinnase kaitse</t>
  </si>
  <si>
    <t>LVO</t>
  </si>
  <si>
    <t>RO</t>
  </si>
  <si>
    <t>Hooldusravi voodikohtade arvu suurendamine</t>
  </si>
  <si>
    <t>AEO</t>
  </si>
  <si>
    <t>Linnakujundus</t>
  </si>
  <si>
    <t>KO</t>
  </si>
  <si>
    <t>Visa Halli renoveerimine</t>
  </si>
  <si>
    <t>Kutseharidus</t>
  </si>
  <si>
    <t>HO</t>
  </si>
  <si>
    <t>Haldushoonete remont</t>
  </si>
  <si>
    <t>Ihaste terviseraja projekteerimine ja ehitus</t>
  </si>
  <si>
    <t>Linnale kuuluvate amortiseerunud hoonete lammutamine</t>
  </si>
  <si>
    <t>Monumentide rajamine ja remont</t>
  </si>
  <si>
    <t>Anne sauna renoveerimine</t>
  </si>
  <si>
    <t>Lubja 7 varjupaiga renoveerimine</t>
  </si>
  <si>
    <t>Üldhooldekodude rajamine</t>
  </si>
  <si>
    <t>Projekteerimine</t>
  </si>
  <si>
    <t>Sadama t, Kaluri t</t>
  </si>
  <si>
    <t>Sõpruse sild</t>
  </si>
  <si>
    <t>Võidu sild</t>
  </si>
  <si>
    <t>Tähtvere park</t>
  </si>
  <si>
    <t>Dendropark</t>
  </si>
  <si>
    <t>Vabaduse park</t>
  </si>
  <si>
    <t>Väliujula rekonstrueerimine</t>
  </si>
  <si>
    <t>Lokaalsete jäätmekogumispunktide rajamine</t>
  </si>
  <si>
    <t>Õhuseiresüsteemi rajamine</t>
  </si>
  <si>
    <t>Hulkuvate loomadega seotud tegevus</t>
  </si>
  <si>
    <t>Raadi lemmikloomade varjupaiga ehitus</t>
  </si>
  <si>
    <t>Hoone lammutamine Raadil ja territooriumi heakorrastamine</t>
  </si>
  <si>
    <t>Viidainfosüsteemi realiseerimine</t>
  </si>
  <si>
    <t>Hoone Gildi 8  renoveerimine</t>
  </si>
  <si>
    <t xml:space="preserve">Huvikoolid </t>
  </si>
  <si>
    <t>Alusharidus</t>
  </si>
  <si>
    <t>Üldharidus</t>
  </si>
  <si>
    <t>Kõrgharidus</t>
  </si>
  <si>
    <t>Muud allikad</t>
  </si>
  <si>
    <t xml:space="preserve">Linna digitaalplaani (M 1:2000) uuendamine </t>
  </si>
  <si>
    <t>Nr</t>
  </si>
  <si>
    <t>Tartu 2030 ees-märk</t>
  </si>
  <si>
    <t>LPMKO</t>
  </si>
  <si>
    <t>THO</t>
  </si>
  <si>
    <t>5</t>
  </si>
  <si>
    <t>ARENGUKAVA KOKKU</t>
  </si>
  <si>
    <t>MAJANDUS</t>
  </si>
  <si>
    <t>KESKKONNAKAITSE</t>
  </si>
  <si>
    <t>ELAMU- JA KOMMUNAALMAJANDUS</t>
  </si>
  <si>
    <t>TERVISHOID</t>
  </si>
  <si>
    <t>VABA AEG, KULTUUR JA RELIGIOON</t>
  </si>
  <si>
    <t>HARIDUS</t>
  </si>
  <si>
    <t>SOTSIAALNE KAITSE</t>
  </si>
  <si>
    <t>ÜLDISED VALITSUSSEKTORI TEENUSED</t>
  </si>
  <si>
    <t>Ettevõtlusinkubaatori arendamine</t>
  </si>
  <si>
    <t>2</t>
  </si>
  <si>
    <t>7</t>
  </si>
  <si>
    <t>8</t>
  </si>
  <si>
    <t>EVO</t>
  </si>
  <si>
    <t>9</t>
  </si>
  <si>
    <t>Spordi- ja tervisespordirajatised</t>
  </si>
  <si>
    <t>Hoone Vaksali 14 renoveerimine</t>
  </si>
  <si>
    <t>Tartu-teemaliste uurimistööde preemiad (Raefond)</t>
  </si>
  <si>
    <t>Toetused lastega peredele</t>
  </si>
  <si>
    <t>SAO</t>
  </si>
  <si>
    <t>Tartu Kutsehariduskeskuse õppeklasside ja töökodade uuendamine</t>
  </si>
  <si>
    <t>Noorte karjäärinõustamissüsteemi korraldamine</t>
  </si>
  <si>
    <t>Tasuta töövihikud 1. kl õpilastele</t>
  </si>
  <si>
    <t>Koduhoolduse laiendamine</t>
  </si>
  <si>
    <t>LMO, RO</t>
  </si>
  <si>
    <t>Tartu Laste Turvakodu hoone Tiigi 55 renoveerimine</t>
  </si>
  <si>
    <t>Psüühiliste erivajadustega isikute ja dementsete eakate hooldekodu Nõlvaku 12 II korpus</t>
  </si>
  <si>
    <t>Täisealistele vaimupuudega isikutele grupikodude ja iseseisva elu keskuse rajamine</t>
  </si>
  <si>
    <t>Teenuste, toetuste ja projektide arendamine puuetega inimestele</t>
  </si>
  <si>
    <t>Sotsiaalhoolekandealased teavitustegevused</t>
  </si>
  <si>
    <t>Sotsiaalse olukorra seire, hoolekandesüsteemi arendamine ja koostöö mittetulundusühendustega</t>
  </si>
  <si>
    <t>Linna visuaalse identiteedi uuendamine</t>
  </si>
  <si>
    <t>Vabaõhu meelelahutus- ja puhkepaigad</t>
  </si>
  <si>
    <t>Muu elamu- ja kommunaalmajandus</t>
  </si>
  <si>
    <t>Linna trükised, statistika</t>
  </si>
  <si>
    <t>Veekeskuse Turu 10 laiendamine</t>
  </si>
  <si>
    <t>AEO, KO, LVO</t>
  </si>
  <si>
    <t>Üürimaksed Riigi Kinnisvara AS-le</t>
  </si>
  <si>
    <t>Saunad</t>
  </si>
  <si>
    <t>II Muusikakooli hoone Kaunase pst 23 renoveerimine</t>
  </si>
  <si>
    <t>E21</t>
  </si>
  <si>
    <t>Tööstusparkide arendamine (Ravila, Ropka, Raadi)</t>
  </si>
  <si>
    <t>Praktikatoetused ettevõtjatele</t>
  </si>
  <si>
    <t>E7</t>
  </si>
  <si>
    <t>1.8.7</t>
  </si>
  <si>
    <t>Endiste sõjaväe hoonete lammutamine ja piirkonna heakorrastamine Kasarmu 3 ja 11 territooriumil</t>
  </si>
  <si>
    <t>3.3.5</t>
  </si>
  <si>
    <t>Küüni tänavale avaliku tualeti rajamine</t>
  </si>
  <si>
    <t>Anne Noortekeskuse hoone rajamine</t>
  </si>
  <si>
    <t>5.3.6</t>
  </si>
  <si>
    <t>5.3.7</t>
  </si>
  <si>
    <t>Tartu Loodusmaja rajamine Lille 10</t>
  </si>
  <si>
    <t>5.7.11</t>
  </si>
  <si>
    <t>5.7.12</t>
  </si>
  <si>
    <t>Ekstreemspordihalli rajamine</t>
  </si>
  <si>
    <t>Erinevate kultuurivaldkondade ja publiku arendamine, valdkondadeülene koostöö, avatud kultuuriruum</t>
  </si>
  <si>
    <t>Loomemajanduse arendamine</t>
  </si>
  <si>
    <t>Loovtööstuste arendamine - uute tehnoloogiate kasutamine kultuuri loomisel ja tarbimisel</t>
  </si>
  <si>
    <t>Rahvusvahelised spordiprojektid sh suhtlemine sõpruslinnadega</t>
  </si>
  <si>
    <t>sh investeeringud</t>
  </si>
  <si>
    <t>Spordi- ja noorsooprojektide toetused</t>
  </si>
  <si>
    <t>Kultuuriühingute tegevuse ja rahvariiete soetuse toetamine</t>
  </si>
  <si>
    <t>Lasteaedade renoveerimine ja invanõuetele kohandamine</t>
  </si>
  <si>
    <t>Munitsipaalkoolide staadionide korrastamine</t>
  </si>
  <si>
    <t>1.2.4</t>
  </si>
  <si>
    <t>Lodjapargi rajamine (LV osalus)</t>
  </si>
  <si>
    <t>Sõudmis- ja aerutamiskeskus Tartu juurdeehitus (LV osalus)</t>
  </si>
  <si>
    <t>6.1.7</t>
  </si>
  <si>
    <t>Tartu Linna Nõustamis- ja Õpiabikeskuse teenuste laiendamine lasteaedadele</t>
  </si>
  <si>
    <t>7.3.8</t>
  </si>
  <si>
    <t>Väikelastekodu Käopesa peremajade sisustus</t>
  </si>
  <si>
    <t>Investeeringute tugisüsteemide toetamine</t>
  </si>
  <si>
    <t>Munitsipaalharidusasutustesse õppevahendite soetamine</t>
  </si>
  <si>
    <t>Parkide ja haljasalade haljastusprojektide koostamine</t>
  </si>
  <si>
    <t xml:space="preserve">Olemasolevate sildade, põhi- ja jaotustänavate renoveerimine </t>
  </si>
  <si>
    <t>Institutsionaalne hooldus</t>
  </si>
  <si>
    <t>Haljasalade ja parkide rajamine, renoveerimine ja korrashoid</t>
  </si>
  <si>
    <t>1.1</t>
  </si>
  <si>
    <t>1.1.1</t>
  </si>
  <si>
    <t>1.1.2</t>
  </si>
  <si>
    <t>1.1.3</t>
  </si>
  <si>
    <t>1.1.4</t>
  </si>
  <si>
    <t xml:space="preserve">1.2 </t>
  </si>
  <si>
    <t>1.2.1</t>
  </si>
  <si>
    <t>1.2.2</t>
  </si>
  <si>
    <t>1.2.3</t>
  </si>
  <si>
    <t>1.3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</si>
  <si>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</si>
  <si>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</si>
  <si>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</si>
  <si>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</si>
  <si>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</si>
  <si>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</si>
  <si>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</si>
  <si>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</si>
  <si>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</si>
  <si>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</si>
  <si>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</si>
  <si>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</si>
  <si>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</si>
  <si>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</si>
  <si>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</si>
  <si>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</si>
  <si>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</si>
  <si>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</si>
  <si>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</si>
  <si>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</si>
  <si>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</si>
  <si>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</si>
  <si>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</si>
  <si>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</si>
  <si>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1.3.3.2.7</t>
  </si>
  <si>
    <t>1.3.3.2.8</t>
  </si>
  <si>
    <t>1.3.3.2.9</t>
  </si>
  <si>
    <t>1.3.4</t>
  </si>
  <si>
    <t>1.3.4.1</t>
  </si>
  <si>
    <t>1.3.4.2</t>
  </si>
  <si>
    <t>1.3.4.3</t>
  </si>
  <si>
    <t>1.3.4.4</t>
  </si>
  <si>
    <t>1.3.4.5</t>
  </si>
  <si>
    <t>1.3.4.6</t>
  </si>
  <si>
    <t>1.3.4.7</t>
  </si>
  <si>
    <t>1.3.4.8</t>
  </si>
  <si>
    <t>1.3.4.9</t>
  </si>
  <si>
    <t>1.3.4.10</t>
  </si>
  <si>
    <t>1.3.4.11</t>
  </si>
  <si>
    <t>1.3.4.12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</si>
  <si>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</si>
  <si>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</si>
  <si>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</si>
  <si>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</si>
  <si>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</si>
  <si>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</si>
  <si>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</si>
  <si>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</si>
  <si>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</si>
  <si>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Transpordi infrastruktuuri arendamine</t>
  </si>
  <si>
    <t>Tartu lennuvälja infrastruktuuri rajamise toetamine</t>
  </si>
  <si>
    <t xml:space="preserve">Uute sildade, põhi- ja jaotustänavate ehitamine </t>
  </si>
  <si>
    <t>Ringtee sild ja juurdepääsuteed</t>
  </si>
  <si>
    <t>Tähtvere sild ja juurdepääsuteed</t>
  </si>
  <si>
    <t>Vabaduse sild ja mahasõidud</t>
  </si>
  <si>
    <t>Näituse t ja Vaksali t kahetasandiline ristmik</t>
  </si>
  <si>
    <t>Sadamaaraudtee koridori rajatav uus tänav (lõigus Riia t-Vaksali t kahetasandiline ristmik-Turu t)</t>
  </si>
  <si>
    <t xml:space="preserve">Ringtee kogujateed (Ilmatsalu t -Petseri raudtee) </t>
  </si>
  <si>
    <t>Võru t - Ringtee ristmik</t>
  </si>
  <si>
    <t>Ujula t pikendus Kvissentali teeni</t>
  </si>
  <si>
    <t>Ropka sild</t>
  </si>
  <si>
    <t>Marja tänava kergliikluse sild</t>
  </si>
  <si>
    <t>Riia t  (L. Puusepa t - Ringtee)</t>
  </si>
  <si>
    <t>1.3.3.2.10</t>
  </si>
  <si>
    <t>Vaksali t laiendus Riia t-Näituse t</t>
  </si>
  <si>
    <t>Juurdepääsutänavate, kõnniteede, parklate ja tehnovõrkude ehitamine ning renoveerimine</t>
  </si>
  <si>
    <t>Asfaltkatetega tänavate ülekatted</t>
  </si>
  <si>
    <t>Kõnni- ja jalgrattateed</t>
  </si>
  <si>
    <t>Kallasrajad</t>
  </si>
  <si>
    <t>Fortuuna t kvartali tehniline infrastruktuur</t>
  </si>
  <si>
    <t>Miljööväärtuslike alade tehniline infrastruktuur</t>
  </si>
  <si>
    <t>Uuselamupiirkondade kvartalisisesed tänavad</t>
  </si>
  <si>
    <t>Mitteeluruumide renoveerimine</t>
  </si>
  <si>
    <t>Linnale kuuluvate üüripindade (mitteeluruumid) renoveerimine</t>
  </si>
  <si>
    <t>Eluruumide soetus ja renoveerimine</t>
  </si>
  <si>
    <t>Linnale kuuluvate eluruumide renoveerimine ja munitsipaalelamispinna suurendamine</t>
  </si>
  <si>
    <t>Kaldakindlustuste ja promenaadide  rajamine ja renoveerimine</t>
  </si>
  <si>
    <t>Sildumisrajatiste ehitamine (LV osalus)</t>
  </si>
  <si>
    <t xml:space="preserve">Tänavavalgustuse rekonstrueerimine ja iluvalgustuse rajamine </t>
  </si>
  <si>
    <t>Kalmistute renoveerimine</t>
  </si>
  <si>
    <t>Linnamüüri restaureerimine</t>
  </si>
  <si>
    <t>Musumäe ja groti restaureerimine</t>
  </si>
  <si>
    <t>Toomkiriku restaureerimine (LV osalus)</t>
  </si>
  <si>
    <t>Toomemäe poternide restaureerimine</t>
  </si>
  <si>
    <t>Tähetorni kompleks (LV osalus)</t>
  </si>
  <si>
    <t>Kultuuriväärtuslike ehitiste restaureerimistoetused</t>
  </si>
  <si>
    <t>Ahhaa keskuse ehitus (LV osalus)</t>
  </si>
  <si>
    <t>Tiigi Seltsimaja Tiigi 11  renoveerimine</t>
  </si>
  <si>
    <t xml:space="preserve">Lastekunstikooli õuehoone Tiigi 61  ehitus </t>
  </si>
  <si>
    <t>I Muusikakooli hoone juurdeehitus ja renoveerimine</t>
  </si>
  <si>
    <t>Linnaraamatukogu uue hoone finantseerimine</t>
  </si>
  <si>
    <t>Laulupeomuuseumi hoone Jaama 14 renoveerimine (LV osalus)</t>
  </si>
  <si>
    <t>Mänguasjamuuseumi teatrimaja Lutsu 2 renoveerimine</t>
  </si>
  <si>
    <t>Mäe-Kääraku ja Veski  spordibaasi renoveerimine</t>
  </si>
  <si>
    <t>Tamme staadioni renoveerimine</t>
  </si>
  <si>
    <t>Jalgpalliväljakute rajamine</t>
  </si>
  <si>
    <t>Ülikoolide spordirajatiste renoveerimine (LV osalus)</t>
  </si>
  <si>
    <t>Laste mängu- ja spordiväljakute rajamine</t>
  </si>
  <si>
    <t>Hoone Lutsu 3 renoveerimine (Antoniuse Õu)</t>
  </si>
  <si>
    <t>Lauluväljaku renoveerimine</t>
  </si>
  <si>
    <t>Linnamööbli uuendamine</t>
  </si>
  <si>
    <t>Koostöö Tartu Ülikooliga  botaanikaaia muutmisel avatud keskkonnahariduskeskuseks</t>
  </si>
  <si>
    <t>Loovisikute koolitamine ja nende konkurentsivõime tõstmine tööturul</t>
  </si>
  <si>
    <t>Lasteaedade mänguväljakute renoveerimine</t>
  </si>
  <si>
    <t>Maarja Kooli juurdeehitus (LV osalus)</t>
  </si>
  <si>
    <t>Lastele ja peredele teenuste arendamine</t>
  </si>
  <si>
    <t>Tööealiste teenuse arendamine</t>
  </si>
  <si>
    <t>Eakatele teenuste, tegevuste ja projektide arendamine</t>
  </si>
  <si>
    <t>Multifunktsionaalsete päevakeskuste rajamine</t>
  </si>
  <si>
    <t xml:space="preserve">Kasu- ja tugiperede toetusüsteemi käivitamine  </t>
  </si>
  <si>
    <t>Lõuna -Eesti regionaalprügila rajamine (LV osalus)</t>
  </si>
  <si>
    <t>6.1.5</t>
  </si>
  <si>
    <t>6.1.6</t>
  </si>
  <si>
    <t>Eralasteaedade tegevuse toetamise süsteemi täiustamine</t>
  </si>
  <si>
    <t>Täiendavate ruumide ehitamine lasteaiakohtade tarvis Meelespea, Karoliine, Ploomikese, Tõrukese ja Rukkilille lasteaias</t>
  </si>
  <si>
    <t>6.2.7</t>
  </si>
  <si>
    <t>Erakoolide toetamise süsteemi täiustamine</t>
  </si>
  <si>
    <t>2.2.14</t>
  </si>
  <si>
    <t>Ümberlaadimisjaama rajamine</t>
  </si>
  <si>
    <t>Kultuuriprojektide toetused</t>
  </si>
  <si>
    <t>Linnamuuseumi filiaalide renoveerimine</t>
  </si>
  <si>
    <t>Ettevõtluse arendamine</t>
  </si>
  <si>
    <t>Turismi arendamine</t>
  </si>
  <si>
    <t>Kants</t>
  </si>
  <si>
    <t>Meditsiiniline teenindamine</t>
  </si>
  <si>
    <t>Toetus tervist edendavatele projektidele</t>
  </si>
  <si>
    <t>Ravikindlustuseta tartlaste arstiabi</t>
  </si>
  <si>
    <t>Toetus laste ja noorte tervishoiuteenusele</t>
  </si>
  <si>
    <t>Toetus esmatasandi tervishoiuteenusele</t>
  </si>
  <si>
    <t>Dotatsioon hooldusravile</t>
  </si>
  <si>
    <t>Dotatsioon kodusele õendushooldusteenusele</t>
  </si>
  <si>
    <t>Pikaajaliste töötute ja marginaliseerunud täisealiste rehabilitatsioonikeskus koos siirdeeluruumide ja sotsiaalkorteritega  Jaamamõisa 38</t>
  </si>
  <si>
    <t>Töötute ja kodutute sotsiaalne kaitse</t>
  </si>
  <si>
    <t>Kodutute varjupaiga ehitamine</t>
  </si>
  <si>
    <t>5.9.9</t>
  </si>
  <si>
    <t>Psüühikahäiretega isikute eeskoste korraldamine</t>
  </si>
  <si>
    <t xml:space="preserve">Mainekujunduslikud tegevused </t>
  </si>
  <si>
    <t>Kulu tuhandetes kroonides</t>
  </si>
  <si>
    <t>tuhat krooni</t>
  </si>
  <si>
    <t>tuhat eurot</t>
  </si>
  <si>
    <t>Kortermajade jäätmemajanduse korrastamine</t>
  </si>
  <si>
    <t>Mürakaardi ja tegevuskava koostamine</t>
  </si>
  <si>
    <t>1.3.3.2.11.</t>
  </si>
  <si>
    <t>Muuseumi tee (Narva mnt - Roosi t)</t>
  </si>
  <si>
    <t>Ühistranspordi veoteenuse ost</t>
  </si>
  <si>
    <t>1.8.9</t>
  </si>
  <si>
    <t>Pikk 63 hoone rekonstrueerimine</t>
  </si>
  <si>
    <t>3.3.6</t>
  </si>
  <si>
    <t>Sõpruse silla sadama ja paaditankla väljaarendamine</t>
  </si>
  <si>
    <t>6.2.8</t>
  </si>
  <si>
    <t>Tartu Täiskasvanute Gümnaasiumile uute ruumide hankimine</t>
  </si>
  <si>
    <t>6.2.9</t>
  </si>
  <si>
    <t>6.2.10</t>
  </si>
  <si>
    <t>Waldorfhariduskeskuse rajamine (LV osalus)</t>
  </si>
  <si>
    <t>7.3.9</t>
  </si>
  <si>
    <t>Mäe Kodu Mäe 33 rekonstrueerimine</t>
  </si>
  <si>
    <t>Saastekvootide müügist saadud vahenditega rekonstrueeritavate haridusasutuste täiendav omafinantseering</t>
  </si>
  <si>
    <t>Tähe 101 rekonstrueerimine lasteaiaks</t>
  </si>
  <si>
    <t>2012 muutustega</t>
  </si>
  <si>
    <t>2007-2015 kokku</t>
  </si>
  <si>
    <t>Kulu tuhandetes eurodes</t>
  </si>
  <si>
    <t>Vastutaja</t>
  </si>
  <si>
    <t>5.2.6.1</t>
  </si>
  <si>
    <t>Maarja Kiriku taastamine</t>
  </si>
  <si>
    <t>Ringtee (lõigus Võru  t-Jaama t)</t>
  </si>
  <si>
    <t xml:space="preserve">Linnamuuseumi hoone Narva mnt 23 renoveerimine ja juurdeehitus </t>
  </si>
  <si>
    <t>Pepleri 1a lasteaia ehitamine</t>
  </si>
  <si>
    <t>6.1.3.5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</si>
</sst>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49" fontId="3" fillId="0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6" fillId="0" borderId="0" xfId="0" applyNumberFormat="1" applyFont="1" applyAlignment="1">
      <alignment wrapText="1"/>
    </xf>
    <xf numFmtId="0" fontId="4" fillId="0" borderId="0" xfId="0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6" fillId="3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3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/>
    </xf>
    <xf numFmtId="49" fontId="6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1" fontId="3" fillId="4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wrapText="1"/>
    </xf>
    <xf numFmtId="3" fontId="7" fillId="5" borderId="2" xfId="0" applyNumberFormat="1" applyFont="1" applyFill="1" applyBorder="1" applyAlignment="1">
      <alignment horizontal="right"/>
    </xf>
    <xf numFmtId="3" fontId="7" fillId="6" borderId="1" xfId="0" applyNumberFormat="1" applyFont="1" applyFill="1" applyBorder="1" applyAlignment="1">
      <alignment horizontal="right"/>
    </xf>
    <xf numFmtId="3" fontId="7" fillId="6" borderId="5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8" fillId="5" borderId="1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/>
    </xf>
    <xf numFmtId="3" fontId="8" fillId="6" borderId="5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/>
    </xf>
    <xf numFmtId="3" fontId="7" fillId="6" borderId="5" xfId="0" applyNumberFormat="1" applyFont="1" applyFill="1" applyBorder="1" applyAlignment="1">
      <alignment/>
    </xf>
    <xf numFmtId="3" fontId="8" fillId="6" borderId="1" xfId="0" applyNumberFormat="1" applyFont="1" applyFill="1" applyBorder="1" applyAlignment="1">
      <alignment horizontal="right"/>
    </xf>
    <xf numFmtId="3" fontId="8" fillId="6" borderId="5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 wrapText="1"/>
    </xf>
    <xf numFmtId="3" fontId="7" fillId="6" borderId="5" xfId="0" applyNumberFormat="1" applyFont="1" applyFill="1" applyBorder="1" applyAlignment="1">
      <alignment wrapText="1"/>
    </xf>
    <xf numFmtId="0" fontId="8" fillId="6" borderId="1" xfId="0" applyFont="1" applyFill="1" applyBorder="1" applyAlignment="1">
      <alignment/>
    </xf>
    <xf numFmtId="3" fontId="8" fillId="6" borderId="1" xfId="0" applyNumberFormat="1" applyFont="1" applyFill="1" applyBorder="1" applyAlignment="1">
      <alignment wrapText="1"/>
    </xf>
    <xf numFmtId="3" fontId="8" fillId="6" borderId="5" xfId="0" applyNumberFormat="1" applyFont="1" applyFill="1" applyBorder="1" applyAlignment="1">
      <alignment wrapText="1"/>
    </xf>
    <xf numFmtId="0" fontId="8" fillId="6" borderId="5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49" fontId="7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 wrapText="1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3" fontId="10" fillId="5" borderId="1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3" fontId="10" fillId="6" borderId="1" xfId="0" applyNumberFormat="1" applyFont="1" applyFill="1" applyBorder="1" applyAlignment="1">
      <alignment/>
    </xf>
    <xf numFmtId="3" fontId="10" fillId="6" borderId="5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7" fillId="5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right"/>
    </xf>
    <xf numFmtId="3" fontId="7" fillId="5" borderId="2" xfId="0" applyNumberFormat="1" applyFont="1" applyFill="1" applyBorder="1" applyAlignment="1">
      <alignment horizontal="right" wrapText="1"/>
    </xf>
    <xf numFmtId="1" fontId="3" fillId="4" borderId="13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14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49" fontId="18" fillId="0" borderId="1" xfId="0" applyNumberFormat="1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1" fontId="3" fillId="4" borderId="17" xfId="0" applyNumberFormat="1" applyFont="1" applyFill="1" applyBorder="1" applyAlignment="1">
      <alignment horizontal="center" vertical="center"/>
    </xf>
    <xf numFmtId="3" fontId="10" fillId="6" borderId="5" xfId="0" applyNumberFormat="1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5" fillId="2" borderId="1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3" fontId="7" fillId="6" borderId="2" xfId="0" applyNumberFormat="1" applyFont="1" applyFill="1" applyBorder="1" applyAlignment="1">
      <alignment horizontal="right"/>
    </xf>
    <xf numFmtId="3" fontId="9" fillId="5" borderId="1" xfId="0" applyNumberFormat="1" applyFont="1" applyFill="1" applyBorder="1" applyAlignment="1">
      <alignment/>
    </xf>
    <xf numFmtId="0" fontId="19" fillId="0" borderId="1" xfId="0" applyFont="1" applyBorder="1" applyAlignment="1">
      <alignment horizontal="center" wrapText="1"/>
    </xf>
    <xf numFmtId="3" fontId="9" fillId="5" borderId="1" xfId="0" applyNumberFormat="1" applyFont="1" applyFill="1" applyBorder="1" applyAlignment="1">
      <alignment/>
    </xf>
    <xf numFmtId="49" fontId="19" fillId="0" borderId="1" xfId="0" applyNumberFormat="1" applyFont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right"/>
    </xf>
    <xf numFmtId="3" fontId="9" fillId="5" borderId="1" xfId="0" applyNumberFormat="1" applyFont="1" applyFill="1" applyBorder="1" applyAlignment="1">
      <alignment horizontal="right"/>
    </xf>
    <xf numFmtId="3" fontId="9" fillId="5" borderId="2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/>
    </xf>
    <xf numFmtId="0" fontId="7" fillId="4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0" fillId="4" borderId="25" xfId="0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15" fontId="7" fillId="4" borderId="26" xfId="0" applyNumberFormat="1" applyFont="1" applyFill="1" applyBorder="1" applyAlignment="1">
      <alignment horizontal="center" wrapText="1"/>
    </xf>
    <xf numFmtId="0" fontId="7" fillId="4" borderId="27" xfId="0" applyNumberFormat="1" applyFont="1" applyFill="1" applyBorder="1" applyAlignment="1">
      <alignment horizontal="center" wrapText="1"/>
    </xf>
    <xf numFmtId="0" fontId="7" fillId="4" borderId="28" xfId="0" applyNumberFormat="1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4" borderId="34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 wrapText="1"/>
    </xf>
    <xf numFmtId="0" fontId="7" fillId="4" borderId="37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0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A3"/>
    </sheetView>
  </sheetViews>
  <sheetFormatPr defaultColWidth="9.140625" defaultRowHeight="12.75"/>
  <cols>
    <col min="1" max="1" width="7.7109375" style="1" customWidth="1"/>
    <col min="2" max="2" width="26.7109375" style="21" customWidth="1"/>
    <col min="3" max="3" width="9.8515625" style="9" customWidth="1"/>
    <col min="4" max="8" width="9.8515625" style="2" customWidth="1"/>
    <col min="9" max="9" width="9.00390625" style="2" customWidth="1"/>
    <col min="10" max="10" width="10.421875" style="107" customWidth="1"/>
    <col min="11" max="11" width="9.8515625" style="2" customWidth="1"/>
    <col min="12" max="13" width="9.8515625" style="107" customWidth="1"/>
    <col min="14" max="14" width="10.28125" style="2" customWidth="1"/>
    <col min="15" max="15" width="9.8515625" style="10" customWidth="1"/>
    <col min="16" max="16" width="9.8515625" style="27" customWidth="1"/>
    <col min="17" max="17" width="9.7109375" style="10" customWidth="1" collapsed="1"/>
    <col min="18" max="18" width="0.13671875" style="2" customWidth="1"/>
    <col min="19" max="19" width="9.140625" style="2" customWidth="1"/>
    <col min="20" max="20" width="9.140625" style="8" customWidth="1"/>
    <col min="21" max="16384" width="9.140625" style="2" customWidth="1"/>
  </cols>
  <sheetData>
    <row r="1" spans="1:20" s="24" customFormat="1" ht="36" customHeight="1">
      <c r="A1" s="207" t="s">
        <v>422</v>
      </c>
      <c r="B1" s="210" t="s">
        <v>375</v>
      </c>
      <c r="C1" s="210" t="s">
        <v>423</v>
      </c>
      <c r="D1" s="103">
        <v>2007</v>
      </c>
      <c r="E1" s="110">
        <v>2008</v>
      </c>
      <c r="F1" s="110">
        <v>2009</v>
      </c>
      <c r="G1" s="104">
        <v>2010</v>
      </c>
      <c r="H1" s="220">
        <v>2011</v>
      </c>
      <c r="I1" s="221"/>
      <c r="J1" s="103">
        <v>2012</v>
      </c>
      <c r="K1" s="111">
        <v>2013</v>
      </c>
      <c r="L1" s="110">
        <v>2014</v>
      </c>
      <c r="M1" s="104">
        <v>2015</v>
      </c>
      <c r="N1" s="126" t="s">
        <v>673</v>
      </c>
      <c r="O1" s="126" t="s">
        <v>255</v>
      </c>
      <c r="P1" s="126" t="s">
        <v>420</v>
      </c>
      <c r="Q1" s="226" t="s">
        <v>675</v>
      </c>
      <c r="R1" s="125" t="s">
        <v>672</v>
      </c>
      <c r="S1" s="99"/>
      <c r="T1" s="113"/>
    </row>
    <row r="2" spans="1:21" s="24" customFormat="1" ht="18.75" customHeight="1">
      <c r="A2" s="208"/>
      <c r="B2" s="204"/>
      <c r="C2" s="204"/>
      <c r="D2" s="212" t="s">
        <v>651</v>
      </c>
      <c r="E2" s="213"/>
      <c r="F2" s="213"/>
      <c r="G2" s="214"/>
      <c r="H2" s="218" t="s">
        <v>652</v>
      </c>
      <c r="I2" s="222" t="s">
        <v>653</v>
      </c>
      <c r="J2" s="198" t="s">
        <v>674</v>
      </c>
      <c r="K2" s="199"/>
      <c r="L2" s="199"/>
      <c r="M2" s="200"/>
      <c r="N2" s="204" t="s">
        <v>653</v>
      </c>
      <c r="O2" s="204" t="s">
        <v>653</v>
      </c>
      <c r="P2" s="204" t="s">
        <v>653</v>
      </c>
      <c r="Q2" s="227"/>
      <c r="R2" s="224" t="s">
        <v>652</v>
      </c>
      <c r="S2" s="152"/>
      <c r="T2" s="153"/>
      <c r="U2" s="154"/>
    </row>
    <row r="3" spans="1:21" s="24" customFormat="1" ht="20.25" customHeight="1" thickBot="1">
      <c r="A3" s="209"/>
      <c r="B3" s="211"/>
      <c r="C3" s="211"/>
      <c r="D3" s="215"/>
      <c r="E3" s="216"/>
      <c r="F3" s="216"/>
      <c r="G3" s="217"/>
      <c r="H3" s="219"/>
      <c r="I3" s="223"/>
      <c r="J3" s="201"/>
      <c r="K3" s="202"/>
      <c r="L3" s="202"/>
      <c r="M3" s="203"/>
      <c r="N3" s="205"/>
      <c r="O3" s="205"/>
      <c r="P3" s="205"/>
      <c r="Q3" s="228"/>
      <c r="R3" s="225"/>
      <c r="S3" s="206"/>
      <c r="T3" s="206"/>
      <c r="U3" s="206"/>
    </row>
    <row r="4" spans="1:20" s="58" customFormat="1" ht="6.75" customHeight="1" thickBot="1">
      <c r="A4" s="67"/>
      <c r="B4" s="127"/>
      <c r="C4" s="127"/>
      <c r="D4" s="128"/>
      <c r="E4" s="128"/>
      <c r="F4" s="128"/>
      <c r="G4" s="128"/>
      <c r="H4" s="128"/>
      <c r="I4" s="128"/>
      <c r="J4" s="129"/>
      <c r="K4" s="128"/>
      <c r="L4" s="129"/>
      <c r="M4" s="129"/>
      <c r="N4" s="128"/>
      <c r="O4" s="127"/>
      <c r="P4" s="130"/>
      <c r="Q4" s="127"/>
      <c r="R4" s="66"/>
      <c r="T4" s="114"/>
    </row>
    <row r="5" spans="1:21" s="59" customFormat="1" ht="20.25" customHeight="1" thickBot="1" thickTop="1">
      <c r="A5" s="133">
        <v>1</v>
      </c>
      <c r="B5" s="134">
        <v>2</v>
      </c>
      <c r="C5" s="134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135">
        <v>11</v>
      </c>
      <c r="L5" s="65">
        <v>12</v>
      </c>
      <c r="M5" s="65">
        <v>13</v>
      </c>
      <c r="N5" s="136">
        <v>14</v>
      </c>
      <c r="O5" s="137">
        <v>15</v>
      </c>
      <c r="P5" s="134">
        <v>16</v>
      </c>
      <c r="Q5" s="138">
        <v>17</v>
      </c>
      <c r="R5" s="150">
        <v>10</v>
      </c>
      <c r="S5" s="155"/>
      <c r="T5" s="156"/>
      <c r="U5" s="155"/>
    </row>
    <row r="6" spans="1:21" ht="25.5" customHeight="1" thickTop="1">
      <c r="A6" s="131"/>
      <c r="B6" s="184" t="s">
        <v>427</v>
      </c>
      <c r="C6" s="185"/>
      <c r="D6" s="186">
        <f aca="true" t="shared" si="0" ref="D6:H7">D8+D103+D133+D156+D167+D246+D282+D315+D331</f>
        <v>633940</v>
      </c>
      <c r="E6" s="186">
        <f t="shared" si="0"/>
        <v>870015</v>
      </c>
      <c r="F6" s="186">
        <f t="shared" si="0"/>
        <v>1098690</v>
      </c>
      <c r="G6" s="186">
        <f t="shared" si="0"/>
        <v>829935</v>
      </c>
      <c r="H6" s="186">
        <f t="shared" si="0"/>
        <v>641960</v>
      </c>
      <c r="I6" s="68">
        <f>H6/15.6466</f>
        <v>41028.721894852555</v>
      </c>
      <c r="J6" s="68">
        <f>J8+J103+J133+J156+J167+J246+J282+J315+J331</f>
        <v>59805</v>
      </c>
      <c r="K6" s="68">
        <f aca="true" t="shared" si="1" ref="J6:M7">K8+K103+K133+K156+K167+K246+K282+K315+K331</f>
        <v>57502</v>
      </c>
      <c r="L6" s="193">
        <f t="shared" si="1"/>
        <v>54884.4</v>
      </c>
      <c r="M6" s="193">
        <f t="shared" si="1"/>
        <v>66717.4</v>
      </c>
      <c r="N6" s="68">
        <f>SUM(D6:G6)/15.6466+SUM(I6:M6)</f>
        <v>499319.36843020207</v>
      </c>
      <c r="O6" s="132">
        <f aca="true" t="shared" si="2" ref="O6:O69">N6-P6</f>
        <v>412612.36843020207</v>
      </c>
      <c r="P6" s="68">
        <f>P8+P103+P133+P156+P167+P246+P282+P315+P331</f>
        <v>86707</v>
      </c>
      <c r="Q6" s="44"/>
      <c r="R6" s="70">
        <f>R8+R103+R133+R156+R167+R246+R282+R315+R331</f>
        <v>931727</v>
      </c>
      <c r="S6" s="157"/>
      <c r="T6" s="22"/>
      <c r="U6" s="158"/>
    </row>
    <row r="7" spans="1:21" s="32" customFormat="1" ht="13.5" customHeight="1">
      <c r="A7" s="63"/>
      <c r="B7" s="61" t="s">
        <v>486</v>
      </c>
      <c r="C7" s="60"/>
      <c r="D7" s="69">
        <f t="shared" si="0"/>
        <v>503060</v>
      </c>
      <c r="E7" s="69">
        <f t="shared" si="0"/>
        <v>732430</v>
      </c>
      <c r="F7" s="69">
        <f t="shared" si="0"/>
        <v>938130</v>
      </c>
      <c r="G7" s="69">
        <f t="shared" si="0"/>
        <v>659710</v>
      </c>
      <c r="H7" s="69">
        <f t="shared" si="0"/>
        <v>474095</v>
      </c>
      <c r="I7" s="71">
        <f aca="true" t="shared" si="3" ref="I7:I71">H7/15.6466</f>
        <v>30300.193013178585</v>
      </c>
      <c r="J7" s="71">
        <f t="shared" si="1"/>
        <v>44200</v>
      </c>
      <c r="K7" s="71">
        <f t="shared" si="1"/>
        <v>41439</v>
      </c>
      <c r="L7" s="192">
        <f t="shared" si="1"/>
        <v>38314.4</v>
      </c>
      <c r="M7" s="192">
        <f t="shared" si="1"/>
        <v>48612.4</v>
      </c>
      <c r="N7" s="71">
        <f aca="true" t="shared" si="4" ref="N7:N70">SUM(D7:G7)/15.6466+SUM(I7:M7)</f>
        <v>383948.78416269354</v>
      </c>
      <c r="O7" s="108">
        <f t="shared" si="2"/>
        <v>299360.78416269354</v>
      </c>
      <c r="P7" s="71">
        <f>P9+P104+P134+P157+P168+P247+P283+P316+P332</f>
        <v>84588</v>
      </c>
      <c r="Q7" s="46"/>
      <c r="R7" s="70">
        <f>R9+R104+R134+R157+R168+R247+R283+R316+R332</f>
        <v>665635</v>
      </c>
      <c r="S7" s="159"/>
      <c r="T7" s="160"/>
      <c r="U7" s="161"/>
    </row>
    <row r="8" spans="1:21" ht="25.5" customHeight="1">
      <c r="A8" s="91">
        <v>1</v>
      </c>
      <c r="B8" s="11" t="s">
        <v>428</v>
      </c>
      <c r="C8" s="3"/>
      <c r="D8" s="72">
        <f>D10+D15+D20+D63+D72+D78+D84+D93</f>
        <v>251350</v>
      </c>
      <c r="E8" s="72">
        <f aca="true" t="shared" si="5" ref="E8:M8">E10+E15+E20+E63+E72+E78+E84+E93</f>
        <v>314200</v>
      </c>
      <c r="F8" s="72">
        <f t="shared" si="5"/>
        <v>384390</v>
      </c>
      <c r="G8" s="72">
        <f t="shared" si="5"/>
        <v>184950</v>
      </c>
      <c r="H8" s="72">
        <f t="shared" si="5"/>
        <v>207870</v>
      </c>
      <c r="I8" s="72">
        <f t="shared" si="3"/>
        <v>13285.314381399154</v>
      </c>
      <c r="J8" s="72">
        <f>J10+J15+J20+J63+J72+J78+J84+J93</f>
        <v>27191</v>
      </c>
      <c r="K8" s="72">
        <f t="shared" si="5"/>
        <v>26899</v>
      </c>
      <c r="L8" s="194">
        <f t="shared" si="5"/>
        <v>27837.4</v>
      </c>
      <c r="M8" s="194">
        <f t="shared" si="5"/>
        <v>33795.4</v>
      </c>
      <c r="N8" s="72">
        <f t="shared" si="4"/>
        <v>201540.80518962585</v>
      </c>
      <c r="O8" s="109">
        <f t="shared" si="2"/>
        <v>163773.80518962585</v>
      </c>
      <c r="P8" s="72">
        <f>P10+P15+P20+P63+P72+P78+P84+P93</f>
        <v>37767</v>
      </c>
      <c r="Q8" s="116"/>
      <c r="R8" s="73">
        <f>R10+R15+R20+R63+R72+R78+R84+R93</f>
        <v>425192</v>
      </c>
      <c r="S8" s="157"/>
      <c r="T8" s="22"/>
      <c r="U8" s="158"/>
    </row>
    <row r="9" spans="1:21" ht="15.75" customHeight="1">
      <c r="A9" s="91"/>
      <c r="B9" s="178" t="s">
        <v>486</v>
      </c>
      <c r="C9" s="3"/>
      <c r="D9" s="72">
        <f>D11+D12+D17+D19+D21+D22+D36+D50+SUM(D65:D66)+D69+D70+SUM(D88:D89)+D91+D93</f>
        <v>210500</v>
      </c>
      <c r="E9" s="72">
        <f aca="true" t="shared" si="6" ref="E9:M9">E11+E12+E17+E21+SUM(E23:E36)+E50+SUM(E65:E66)+E69+E70+SUM(E88:E89)+E91+E93</f>
        <v>273700</v>
      </c>
      <c r="F9" s="72">
        <f t="shared" si="6"/>
        <v>344440</v>
      </c>
      <c r="G9" s="72">
        <f t="shared" si="6"/>
        <v>142350</v>
      </c>
      <c r="H9" s="72">
        <f t="shared" si="6"/>
        <v>162720</v>
      </c>
      <c r="I9" s="72">
        <f t="shared" si="3"/>
        <v>10399.703449950788</v>
      </c>
      <c r="J9" s="72">
        <f>J11+J12+J17+J21+SUM(J23:J36)+J50+SUM(J65:J66)+J69+J70+SUM(J88:J89)+J91+J93</f>
        <v>19834</v>
      </c>
      <c r="K9" s="72">
        <f t="shared" si="6"/>
        <v>19286</v>
      </c>
      <c r="L9" s="194">
        <f t="shared" si="6"/>
        <v>19776.4</v>
      </c>
      <c r="M9" s="194">
        <f t="shared" si="6"/>
        <v>24323.4</v>
      </c>
      <c r="N9" s="72">
        <f t="shared" si="4"/>
        <v>155677.07506295296</v>
      </c>
      <c r="O9" s="109">
        <f t="shared" si="2"/>
        <v>118734.07506295296</v>
      </c>
      <c r="P9" s="72">
        <f>P11+P12+P17+P19+P21+SUM(P23:P35)+SUM(P37:P38)+SUM(P51:P62)+SUM(P65:P66)+P69+SUM(P88:P89)+P91+SUM(P94:P101)</f>
        <v>36943</v>
      </c>
      <c r="Q9" s="116"/>
      <c r="R9" s="73">
        <f>R11+R12+R17+R21+SUM(R23:R36)+R50+SUM(R65:R66)+R69+R70+SUM(R88:R89)+R91+R93</f>
        <v>310275</v>
      </c>
      <c r="S9" s="162"/>
      <c r="T9" s="22"/>
      <c r="U9" s="107"/>
    </row>
    <row r="10" spans="1:21" ht="23.25" customHeight="1">
      <c r="A10" s="92" t="s">
        <v>504</v>
      </c>
      <c r="B10" s="12" t="s">
        <v>635</v>
      </c>
      <c r="C10" s="38"/>
      <c r="D10" s="77">
        <f aca="true" t="shared" si="7" ref="D10:M10">SUM(D11:D14)</f>
        <v>18700</v>
      </c>
      <c r="E10" s="77">
        <f t="shared" si="7"/>
        <v>13700</v>
      </c>
      <c r="F10" s="77">
        <f t="shared" si="7"/>
        <v>16200</v>
      </c>
      <c r="G10" s="77">
        <f t="shared" si="7"/>
        <v>18950</v>
      </c>
      <c r="H10" s="77">
        <f t="shared" si="7"/>
        <v>9500</v>
      </c>
      <c r="I10" s="71">
        <f t="shared" si="3"/>
        <v>607.1606611020925</v>
      </c>
      <c r="J10" s="105">
        <f t="shared" si="7"/>
        <v>453</v>
      </c>
      <c r="K10" s="105">
        <f t="shared" si="7"/>
        <v>185</v>
      </c>
      <c r="L10" s="187">
        <f t="shared" si="7"/>
        <v>102</v>
      </c>
      <c r="M10" s="187">
        <f t="shared" si="7"/>
        <v>102</v>
      </c>
      <c r="N10" s="71">
        <f t="shared" si="4"/>
        <v>5766.392519780656</v>
      </c>
      <c r="O10" s="108">
        <f t="shared" si="2"/>
        <v>3625.3925197806557</v>
      </c>
      <c r="P10" s="105">
        <f>SUM(P11:P14)</f>
        <v>2141</v>
      </c>
      <c r="Q10" s="117"/>
      <c r="R10" s="78">
        <f>SUM(R11:R14)</f>
        <v>7093</v>
      </c>
      <c r="S10" s="107"/>
      <c r="T10" s="22"/>
      <c r="U10" s="107"/>
    </row>
    <row r="11" spans="1:21" ht="27" customHeight="1">
      <c r="A11" s="143" t="s">
        <v>505</v>
      </c>
      <c r="B11" s="23" t="s">
        <v>468</v>
      </c>
      <c r="C11" s="43" t="s">
        <v>318</v>
      </c>
      <c r="D11" s="75">
        <v>15000</v>
      </c>
      <c r="E11" s="75">
        <v>10000</v>
      </c>
      <c r="F11" s="75">
        <v>12500</v>
      </c>
      <c r="G11" s="75">
        <v>15200</v>
      </c>
      <c r="H11" s="75">
        <v>8000</v>
      </c>
      <c r="I11" s="74">
        <f t="shared" si="3"/>
        <v>511.29318829649895</v>
      </c>
      <c r="J11" s="140">
        <v>268</v>
      </c>
      <c r="K11" s="74">
        <v>0</v>
      </c>
      <c r="L11" s="139">
        <v>0</v>
      </c>
      <c r="M11" s="139">
        <v>0</v>
      </c>
      <c r="N11" s="71">
        <f t="shared" si="4"/>
        <v>4147.437066199685</v>
      </c>
      <c r="O11" s="108">
        <f t="shared" si="2"/>
        <v>2006.4370661996854</v>
      </c>
      <c r="P11" s="74">
        <v>2141</v>
      </c>
      <c r="Q11" s="118" t="s">
        <v>376</v>
      </c>
      <c r="R11" s="101">
        <v>4193</v>
      </c>
      <c r="S11" s="163"/>
      <c r="T11" s="164"/>
      <c r="U11" s="107"/>
    </row>
    <row r="12" spans="1:21" ht="24" customHeight="1">
      <c r="A12" s="143" t="s">
        <v>506</v>
      </c>
      <c r="B12" s="23" t="s">
        <v>337</v>
      </c>
      <c r="C12" s="43" t="s">
        <v>318</v>
      </c>
      <c r="D12" s="75">
        <v>3000</v>
      </c>
      <c r="E12" s="75">
        <v>3000</v>
      </c>
      <c r="F12" s="75">
        <v>3000</v>
      </c>
      <c r="G12" s="75">
        <v>3000</v>
      </c>
      <c r="H12" s="75">
        <v>1000</v>
      </c>
      <c r="I12" s="74">
        <f t="shared" si="3"/>
        <v>63.91164853706237</v>
      </c>
      <c r="J12" s="74">
        <v>128</v>
      </c>
      <c r="K12" s="74">
        <v>128</v>
      </c>
      <c r="L12" s="139">
        <v>64</v>
      </c>
      <c r="M12" s="139">
        <v>64</v>
      </c>
      <c r="N12" s="71">
        <f t="shared" si="4"/>
        <v>1214.8514309818108</v>
      </c>
      <c r="O12" s="108">
        <f t="shared" si="2"/>
        <v>1214.8514309818108</v>
      </c>
      <c r="P12" s="74">
        <v>0</v>
      </c>
      <c r="Q12" s="118" t="s">
        <v>0</v>
      </c>
      <c r="R12" s="76">
        <v>2000</v>
      </c>
      <c r="S12" s="163"/>
      <c r="T12" s="22"/>
      <c r="U12" s="107"/>
    </row>
    <row r="13" spans="1:21" ht="18" customHeight="1">
      <c r="A13" s="143" t="s">
        <v>507</v>
      </c>
      <c r="B13" s="23" t="s">
        <v>436</v>
      </c>
      <c r="C13" s="43" t="s">
        <v>318</v>
      </c>
      <c r="D13" s="75">
        <v>500</v>
      </c>
      <c r="E13" s="75">
        <v>500</v>
      </c>
      <c r="F13" s="75">
        <v>500</v>
      </c>
      <c r="G13" s="75">
        <v>500</v>
      </c>
      <c r="H13" s="75">
        <v>500</v>
      </c>
      <c r="I13" s="74">
        <f t="shared" si="3"/>
        <v>31.955824268531185</v>
      </c>
      <c r="J13" s="74">
        <v>38</v>
      </c>
      <c r="K13" s="74">
        <v>38</v>
      </c>
      <c r="L13" s="139">
        <v>38</v>
      </c>
      <c r="M13" s="139">
        <v>38</v>
      </c>
      <c r="N13" s="71">
        <f t="shared" si="4"/>
        <v>311.7791213426559</v>
      </c>
      <c r="O13" s="108">
        <f t="shared" si="2"/>
        <v>311.7791213426559</v>
      </c>
      <c r="P13" s="74">
        <v>0</v>
      </c>
      <c r="Q13" s="118" t="s">
        <v>440</v>
      </c>
      <c r="R13" s="76">
        <v>600</v>
      </c>
      <c r="S13" s="163"/>
      <c r="T13" s="22"/>
      <c r="U13" s="107"/>
    </row>
    <row r="14" spans="1:21" ht="29.25" customHeight="1">
      <c r="A14" s="143" t="s">
        <v>508</v>
      </c>
      <c r="B14" s="23" t="s">
        <v>469</v>
      </c>
      <c r="C14" s="43" t="s">
        <v>470</v>
      </c>
      <c r="D14" s="75">
        <v>200</v>
      </c>
      <c r="E14" s="75">
        <v>200</v>
      </c>
      <c r="F14" s="75">
        <v>200</v>
      </c>
      <c r="G14" s="75">
        <v>250</v>
      </c>
      <c r="H14" s="75">
        <v>0</v>
      </c>
      <c r="I14" s="74">
        <f t="shared" si="3"/>
        <v>0</v>
      </c>
      <c r="J14" s="74">
        <v>19</v>
      </c>
      <c r="K14" s="74">
        <v>19</v>
      </c>
      <c r="L14" s="139">
        <v>0</v>
      </c>
      <c r="M14" s="139">
        <v>0</v>
      </c>
      <c r="N14" s="71">
        <f t="shared" si="4"/>
        <v>92.32490125650301</v>
      </c>
      <c r="O14" s="108">
        <f t="shared" si="2"/>
        <v>92.32490125650301</v>
      </c>
      <c r="P14" s="74">
        <v>0</v>
      </c>
      <c r="Q14" s="118" t="s">
        <v>440</v>
      </c>
      <c r="R14" s="76">
        <v>300</v>
      </c>
      <c r="S14" s="163"/>
      <c r="T14" s="22"/>
      <c r="U14" s="107"/>
    </row>
    <row r="15" spans="1:21" s="32" customFormat="1" ht="17.25" customHeight="1">
      <c r="A15" s="144" t="s">
        <v>509</v>
      </c>
      <c r="B15" s="12" t="s">
        <v>636</v>
      </c>
      <c r="C15" s="38"/>
      <c r="D15" s="77">
        <f aca="true" t="shared" si="8" ref="D15:M15">SUM(D16:D19)</f>
        <v>600</v>
      </c>
      <c r="E15" s="77">
        <f t="shared" si="8"/>
        <v>1200</v>
      </c>
      <c r="F15" s="77">
        <f t="shared" si="8"/>
        <v>900</v>
      </c>
      <c r="G15" s="77">
        <f t="shared" si="8"/>
        <v>2100</v>
      </c>
      <c r="H15" s="77">
        <f t="shared" si="8"/>
        <v>2700</v>
      </c>
      <c r="I15" s="71">
        <f t="shared" si="3"/>
        <v>172.5614510500684</v>
      </c>
      <c r="J15" s="105">
        <f t="shared" si="8"/>
        <v>45</v>
      </c>
      <c r="K15" s="105">
        <f t="shared" si="8"/>
        <v>45</v>
      </c>
      <c r="L15" s="187">
        <f t="shared" si="8"/>
        <v>175</v>
      </c>
      <c r="M15" s="187">
        <f t="shared" si="8"/>
        <v>1345</v>
      </c>
      <c r="N15" s="71">
        <f t="shared" si="4"/>
        <v>2089.337364027968</v>
      </c>
      <c r="O15" s="108">
        <f t="shared" si="2"/>
        <v>1944.3373640279679</v>
      </c>
      <c r="P15" s="105">
        <f>SUM(P16:P18)</f>
        <v>145</v>
      </c>
      <c r="Q15" s="119"/>
      <c r="R15" s="78">
        <f>SUM(R16:R19)</f>
        <v>700</v>
      </c>
      <c r="S15" s="165"/>
      <c r="T15" s="29"/>
      <c r="U15" s="165"/>
    </row>
    <row r="16" spans="1:21" ht="29.25" customHeight="1">
      <c r="A16" s="143" t="s">
        <v>510</v>
      </c>
      <c r="B16" s="23" t="s">
        <v>351</v>
      </c>
      <c r="C16" s="43" t="s">
        <v>467</v>
      </c>
      <c r="D16" s="75">
        <v>500</v>
      </c>
      <c r="E16" s="75">
        <v>500</v>
      </c>
      <c r="F16" s="75">
        <v>600</v>
      </c>
      <c r="G16" s="75">
        <v>600</v>
      </c>
      <c r="H16" s="75">
        <v>700</v>
      </c>
      <c r="I16" s="74">
        <f t="shared" si="3"/>
        <v>44.73815397594366</v>
      </c>
      <c r="J16" s="74">
        <v>45</v>
      </c>
      <c r="K16" s="74">
        <v>45</v>
      </c>
      <c r="L16" s="139">
        <v>45</v>
      </c>
      <c r="M16" s="139">
        <v>45</v>
      </c>
      <c r="N16" s="71">
        <f t="shared" si="4"/>
        <v>365.3437807574809</v>
      </c>
      <c r="O16" s="108">
        <f t="shared" si="2"/>
        <v>244.34378075748089</v>
      </c>
      <c r="P16" s="74">
        <v>121</v>
      </c>
      <c r="Q16" s="118" t="s">
        <v>237</v>
      </c>
      <c r="R16" s="76">
        <v>700</v>
      </c>
      <c r="S16" s="163"/>
      <c r="T16" s="22"/>
      <c r="U16" s="107"/>
    </row>
    <row r="17" spans="1:21" ht="39.75" customHeight="1">
      <c r="A17" s="143" t="s">
        <v>511</v>
      </c>
      <c r="B17" s="23" t="s">
        <v>344</v>
      </c>
      <c r="C17" s="43" t="s">
        <v>467</v>
      </c>
      <c r="D17" s="75">
        <v>100</v>
      </c>
      <c r="E17" s="75">
        <v>200</v>
      </c>
      <c r="F17" s="75">
        <v>200</v>
      </c>
      <c r="G17" s="75"/>
      <c r="H17" s="75"/>
      <c r="I17" s="74">
        <f t="shared" si="3"/>
        <v>0</v>
      </c>
      <c r="J17" s="74">
        <v>0</v>
      </c>
      <c r="K17" s="74">
        <v>0</v>
      </c>
      <c r="L17" s="139">
        <v>0</v>
      </c>
      <c r="M17" s="139">
        <v>0</v>
      </c>
      <c r="N17" s="71">
        <f t="shared" si="4"/>
        <v>31.955824268531185</v>
      </c>
      <c r="O17" s="108">
        <f t="shared" si="2"/>
        <v>7.955824268531185</v>
      </c>
      <c r="P17" s="74">
        <v>24</v>
      </c>
      <c r="Q17" s="118" t="s">
        <v>237</v>
      </c>
      <c r="R17" s="76"/>
      <c r="S17" s="163"/>
      <c r="T17" s="22"/>
      <c r="U17" s="107"/>
    </row>
    <row r="18" spans="1:21" ht="36.75" customHeight="1">
      <c r="A18" s="143" t="s">
        <v>512</v>
      </c>
      <c r="B18" s="23" t="s">
        <v>258</v>
      </c>
      <c r="C18" s="43" t="s">
        <v>467</v>
      </c>
      <c r="D18" s="75"/>
      <c r="E18" s="75">
        <v>500</v>
      </c>
      <c r="F18" s="75">
        <v>100</v>
      </c>
      <c r="G18" s="75"/>
      <c r="H18" s="75"/>
      <c r="I18" s="74">
        <f t="shared" si="3"/>
        <v>0</v>
      </c>
      <c r="J18" s="74">
        <v>0</v>
      </c>
      <c r="K18" s="74">
        <v>0</v>
      </c>
      <c r="L18" s="139">
        <v>0</v>
      </c>
      <c r="M18" s="139">
        <v>0</v>
      </c>
      <c r="N18" s="71">
        <f t="shared" si="4"/>
        <v>38.34698912223742</v>
      </c>
      <c r="O18" s="108">
        <f t="shared" si="2"/>
        <v>38.34698912223742</v>
      </c>
      <c r="P18" s="74">
        <v>0</v>
      </c>
      <c r="Q18" s="118" t="s">
        <v>237</v>
      </c>
      <c r="R18" s="76"/>
      <c r="S18" s="163"/>
      <c r="T18" s="22"/>
      <c r="U18" s="107"/>
    </row>
    <row r="19" spans="1:21" ht="24" customHeight="1">
      <c r="A19" s="143" t="s">
        <v>491</v>
      </c>
      <c r="B19" s="23" t="s">
        <v>492</v>
      </c>
      <c r="C19" s="43" t="s">
        <v>467</v>
      </c>
      <c r="D19" s="75"/>
      <c r="E19" s="75"/>
      <c r="F19" s="75"/>
      <c r="G19" s="75">
        <v>1500</v>
      </c>
      <c r="H19" s="75">
        <v>2000</v>
      </c>
      <c r="I19" s="74">
        <f t="shared" si="3"/>
        <v>127.82329707412474</v>
      </c>
      <c r="J19" s="140">
        <v>0</v>
      </c>
      <c r="K19" s="74">
        <v>0</v>
      </c>
      <c r="L19" s="139">
        <v>130</v>
      </c>
      <c r="M19" s="139">
        <v>1300</v>
      </c>
      <c r="N19" s="71">
        <f t="shared" si="4"/>
        <v>1653.6907698797181</v>
      </c>
      <c r="O19" s="108">
        <f t="shared" si="2"/>
        <v>1653.6907698797181</v>
      </c>
      <c r="P19" s="74">
        <v>0</v>
      </c>
      <c r="Q19" s="118" t="s">
        <v>385</v>
      </c>
      <c r="R19" s="101">
        <v>0</v>
      </c>
      <c r="S19" s="163"/>
      <c r="T19" s="22"/>
      <c r="U19" s="107"/>
    </row>
    <row r="20" spans="1:21" s="7" customFormat="1" ht="25.5" customHeight="1">
      <c r="A20" s="144" t="s">
        <v>513</v>
      </c>
      <c r="B20" s="12" t="s">
        <v>563</v>
      </c>
      <c r="C20" s="38"/>
      <c r="D20" s="77">
        <f aca="true" t="shared" si="9" ref="D20:M20">D21+D22+D36+D50</f>
        <v>167500</v>
      </c>
      <c r="E20" s="77">
        <f t="shared" si="9"/>
        <v>229000</v>
      </c>
      <c r="F20" s="77">
        <f t="shared" si="9"/>
        <v>294500</v>
      </c>
      <c r="G20" s="77">
        <f t="shared" si="9"/>
        <v>101500</v>
      </c>
      <c r="H20" s="77">
        <f t="shared" si="9"/>
        <v>133000</v>
      </c>
      <c r="I20" s="71">
        <f t="shared" si="3"/>
        <v>8500.249255429295</v>
      </c>
      <c r="J20" s="105">
        <f t="shared" si="9"/>
        <v>17873</v>
      </c>
      <c r="K20" s="105">
        <f t="shared" si="9"/>
        <v>17801</v>
      </c>
      <c r="L20" s="187">
        <f t="shared" si="9"/>
        <v>16690</v>
      </c>
      <c r="M20" s="187">
        <f t="shared" si="9"/>
        <v>19512</v>
      </c>
      <c r="N20" s="71">
        <f t="shared" si="4"/>
        <v>131026.23072105122</v>
      </c>
      <c r="O20" s="108">
        <f t="shared" si="2"/>
        <v>96353.23072105122</v>
      </c>
      <c r="P20" s="105">
        <f>P21+P22+P36+P50</f>
        <v>34673</v>
      </c>
      <c r="Q20" s="119"/>
      <c r="R20" s="78">
        <f>R21+R22+R36+R50</f>
        <v>279630</v>
      </c>
      <c r="S20" s="166"/>
      <c r="T20" s="167"/>
      <c r="U20" s="166"/>
    </row>
    <row r="21" spans="1:21" ht="36" customHeight="1">
      <c r="A21" s="144" t="s">
        <v>514</v>
      </c>
      <c r="B21" s="12" t="s">
        <v>564</v>
      </c>
      <c r="C21" s="38" t="s">
        <v>328</v>
      </c>
      <c r="D21" s="77">
        <v>500</v>
      </c>
      <c r="E21" s="77">
        <v>2000</v>
      </c>
      <c r="F21" s="77">
        <v>2000</v>
      </c>
      <c r="G21" s="77"/>
      <c r="H21" s="77"/>
      <c r="I21" s="71">
        <f t="shared" si="3"/>
        <v>0</v>
      </c>
      <c r="J21" s="71">
        <v>0</v>
      </c>
      <c r="K21" s="71">
        <v>0</v>
      </c>
      <c r="L21" s="192">
        <v>0</v>
      </c>
      <c r="M21" s="192">
        <v>0</v>
      </c>
      <c r="N21" s="71">
        <f t="shared" si="4"/>
        <v>287.60241841678067</v>
      </c>
      <c r="O21" s="108">
        <f t="shared" si="2"/>
        <v>287.60241841678067</v>
      </c>
      <c r="P21" s="71">
        <v>0</v>
      </c>
      <c r="Q21" s="118" t="s">
        <v>386</v>
      </c>
      <c r="R21" s="78"/>
      <c r="S21" s="163"/>
      <c r="T21" s="22"/>
      <c r="U21" s="107"/>
    </row>
    <row r="22" spans="1:21" ht="32.25" customHeight="1">
      <c r="A22" s="144" t="s">
        <v>515</v>
      </c>
      <c r="B22" s="13" t="s">
        <v>565</v>
      </c>
      <c r="C22" s="39"/>
      <c r="D22" s="77">
        <f aca="true" t="shared" si="10" ref="D22:M22">SUM(D23:D35)</f>
        <v>50000</v>
      </c>
      <c r="E22" s="77">
        <f t="shared" si="10"/>
        <v>110000</v>
      </c>
      <c r="F22" s="77">
        <f t="shared" si="10"/>
        <v>152000</v>
      </c>
      <c r="G22" s="77">
        <f t="shared" si="10"/>
        <v>0</v>
      </c>
      <c r="H22" s="77">
        <f t="shared" si="10"/>
        <v>100000</v>
      </c>
      <c r="I22" s="71">
        <f t="shared" si="3"/>
        <v>6391.1648537062365</v>
      </c>
      <c r="J22" s="105">
        <f t="shared" si="10"/>
        <v>15339</v>
      </c>
      <c r="K22" s="105">
        <f t="shared" si="10"/>
        <v>15339</v>
      </c>
      <c r="L22" s="187">
        <f t="shared" si="10"/>
        <v>13900</v>
      </c>
      <c r="M22" s="187">
        <f t="shared" si="10"/>
        <v>13900</v>
      </c>
      <c r="N22" s="71">
        <f t="shared" si="4"/>
        <v>84809.5991972697</v>
      </c>
      <c r="O22" s="108">
        <f t="shared" si="2"/>
        <v>56560.599197269694</v>
      </c>
      <c r="P22" s="105">
        <f>SUM(P23:P35)</f>
        <v>28249</v>
      </c>
      <c r="Q22" s="118"/>
      <c r="R22" s="78">
        <f>SUM(R23:R35)</f>
        <v>240000</v>
      </c>
      <c r="S22" s="107"/>
      <c r="T22" s="22"/>
      <c r="U22" s="107"/>
    </row>
    <row r="23" spans="1:21" ht="24.75" customHeight="1">
      <c r="A23" s="143" t="s">
        <v>516</v>
      </c>
      <c r="B23" s="14" t="s">
        <v>566</v>
      </c>
      <c r="C23" s="41" t="s">
        <v>328</v>
      </c>
      <c r="D23" s="75">
        <v>10000</v>
      </c>
      <c r="E23" s="75">
        <v>10000</v>
      </c>
      <c r="F23" s="75">
        <v>150000</v>
      </c>
      <c r="G23" s="75">
        <v>0</v>
      </c>
      <c r="H23" s="75">
        <v>100000</v>
      </c>
      <c r="I23" s="74">
        <f t="shared" si="3"/>
        <v>6391.1648537062365</v>
      </c>
      <c r="J23" s="140">
        <v>6391</v>
      </c>
      <c r="K23" s="98">
        <v>6391</v>
      </c>
      <c r="L23" s="139">
        <v>12000</v>
      </c>
      <c r="M23" s="139">
        <v>12000</v>
      </c>
      <c r="N23" s="71">
        <f t="shared" si="4"/>
        <v>54038.145105006835</v>
      </c>
      <c r="O23" s="108">
        <f t="shared" si="2"/>
        <v>41256.145105006835</v>
      </c>
      <c r="P23" s="140">
        <v>12782</v>
      </c>
      <c r="Q23" s="118" t="s">
        <v>376</v>
      </c>
      <c r="R23" s="101">
        <v>100000</v>
      </c>
      <c r="S23" s="163"/>
      <c r="T23" s="164"/>
      <c r="U23" s="107"/>
    </row>
    <row r="24" spans="1:21" ht="26.25" customHeight="1">
      <c r="A24" s="143" t="s">
        <v>517</v>
      </c>
      <c r="B24" s="15" t="s">
        <v>567</v>
      </c>
      <c r="C24" s="41" t="s">
        <v>328</v>
      </c>
      <c r="D24" s="75"/>
      <c r="E24" s="75"/>
      <c r="F24" s="75"/>
      <c r="G24" s="75"/>
      <c r="H24" s="75">
        <v>0</v>
      </c>
      <c r="I24" s="74">
        <f t="shared" si="3"/>
        <v>0</v>
      </c>
      <c r="J24" s="74">
        <v>0</v>
      </c>
      <c r="K24" s="74">
        <v>0</v>
      </c>
      <c r="L24" s="139">
        <v>0</v>
      </c>
      <c r="M24" s="139">
        <v>0</v>
      </c>
      <c r="N24" s="71">
        <f t="shared" si="4"/>
        <v>0</v>
      </c>
      <c r="O24" s="108">
        <f t="shared" si="2"/>
        <v>0</v>
      </c>
      <c r="P24" s="74">
        <v>0</v>
      </c>
      <c r="Q24" s="118" t="s">
        <v>376</v>
      </c>
      <c r="R24" s="76">
        <v>0</v>
      </c>
      <c r="S24" s="163"/>
      <c r="T24" s="22"/>
      <c r="U24" s="107"/>
    </row>
    <row r="25" spans="1:21" ht="26.25" customHeight="1">
      <c r="A25" s="143" t="s">
        <v>518</v>
      </c>
      <c r="B25" s="14" t="s">
        <v>568</v>
      </c>
      <c r="C25" s="41" t="s">
        <v>328</v>
      </c>
      <c r="D25" s="75">
        <v>40000</v>
      </c>
      <c r="E25" s="75">
        <v>100000</v>
      </c>
      <c r="F25" s="75"/>
      <c r="G25" s="75"/>
      <c r="H25" s="75"/>
      <c r="I25" s="74">
        <f t="shared" si="3"/>
        <v>0</v>
      </c>
      <c r="J25" s="74">
        <v>0</v>
      </c>
      <c r="K25" s="74">
        <v>0</v>
      </c>
      <c r="L25" s="139">
        <v>0</v>
      </c>
      <c r="M25" s="139">
        <v>0</v>
      </c>
      <c r="N25" s="71">
        <f t="shared" si="4"/>
        <v>8947.630795188732</v>
      </c>
      <c r="O25" s="108">
        <f t="shared" si="2"/>
        <v>8947.630795188732</v>
      </c>
      <c r="P25" s="74">
        <v>0</v>
      </c>
      <c r="Q25" s="118" t="s">
        <v>376</v>
      </c>
      <c r="R25" s="76"/>
      <c r="S25" s="163"/>
      <c r="T25" s="22"/>
      <c r="U25" s="107"/>
    </row>
    <row r="26" spans="1:21" s="4" customFormat="1" ht="28.5" customHeight="1">
      <c r="A26" s="143" t="s">
        <v>519</v>
      </c>
      <c r="B26" s="14" t="s">
        <v>569</v>
      </c>
      <c r="C26" s="41" t="s">
        <v>328</v>
      </c>
      <c r="D26" s="75"/>
      <c r="E26" s="75"/>
      <c r="F26" s="75"/>
      <c r="G26" s="75"/>
      <c r="H26" s="75">
        <v>0</v>
      </c>
      <c r="I26" s="74">
        <f t="shared" si="3"/>
        <v>0</v>
      </c>
      <c r="J26" s="74">
        <v>0</v>
      </c>
      <c r="K26" s="74">
        <v>0</v>
      </c>
      <c r="L26" s="139">
        <v>0</v>
      </c>
      <c r="M26" s="139">
        <v>0</v>
      </c>
      <c r="N26" s="71">
        <f t="shared" si="4"/>
        <v>0</v>
      </c>
      <c r="O26" s="108">
        <f t="shared" si="2"/>
        <v>0</v>
      </c>
      <c r="P26" s="74">
        <v>0</v>
      </c>
      <c r="Q26" s="118" t="s">
        <v>376</v>
      </c>
      <c r="R26" s="76">
        <v>0</v>
      </c>
      <c r="S26" s="163"/>
      <c r="T26" s="114"/>
      <c r="U26" s="58"/>
    </row>
    <row r="27" spans="1:21" ht="24" customHeight="1">
      <c r="A27" s="143" t="s">
        <v>520</v>
      </c>
      <c r="B27" s="147" t="s">
        <v>678</v>
      </c>
      <c r="C27" s="41" t="s">
        <v>328</v>
      </c>
      <c r="D27" s="75"/>
      <c r="E27" s="85"/>
      <c r="F27" s="75"/>
      <c r="G27" s="75">
        <v>0</v>
      </c>
      <c r="H27" s="75">
        <v>0</v>
      </c>
      <c r="I27" s="74">
        <f t="shared" si="3"/>
        <v>0</v>
      </c>
      <c r="J27" s="140">
        <v>8948</v>
      </c>
      <c r="K27" s="98">
        <v>8948</v>
      </c>
      <c r="L27" s="139">
        <v>1900</v>
      </c>
      <c r="M27" s="139">
        <v>1900</v>
      </c>
      <c r="N27" s="71">
        <f t="shared" si="4"/>
        <v>21696</v>
      </c>
      <c r="O27" s="108">
        <f t="shared" si="2"/>
        <v>6229</v>
      </c>
      <c r="P27" s="140">
        <v>15467</v>
      </c>
      <c r="Q27" s="118" t="s">
        <v>376</v>
      </c>
      <c r="R27" s="101">
        <v>140000</v>
      </c>
      <c r="S27" s="163"/>
      <c r="T27" s="22"/>
      <c r="U27" s="107"/>
    </row>
    <row r="28" spans="1:21" ht="36" customHeight="1">
      <c r="A28" s="143" t="s">
        <v>521</v>
      </c>
      <c r="B28" s="14" t="s">
        <v>570</v>
      </c>
      <c r="C28" s="41" t="s">
        <v>328</v>
      </c>
      <c r="D28" s="75"/>
      <c r="E28" s="75"/>
      <c r="F28" s="75"/>
      <c r="G28" s="75">
        <v>0</v>
      </c>
      <c r="H28" s="75">
        <v>0</v>
      </c>
      <c r="I28" s="74">
        <f t="shared" si="3"/>
        <v>0</v>
      </c>
      <c r="J28" s="74">
        <v>0</v>
      </c>
      <c r="K28" s="74">
        <v>0</v>
      </c>
      <c r="L28" s="139">
        <v>0</v>
      </c>
      <c r="M28" s="139">
        <v>0</v>
      </c>
      <c r="N28" s="71">
        <f t="shared" si="4"/>
        <v>0</v>
      </c>
      <c r="O28" s="108">
        <f t="shared" si="2"/>
        <v>0</v>
      </c>
      <c r="P28" s="74">
        <v>0</v>
      </c>
      <c r="Q28" s="118" t="s">
        <v>376</v>
      </c>
      <c r="R28" s="76">
        <v>0</v>
      </c>
      <c r="S28" s="163"/>
      <c r="T28" s="22"/>
      <c r="U28" s="107"/>
    </row>
    <row r="29" spans="1:21" s="4" customFormat="1" ht="29.25" customHeight="1">
      <c r="A29" s="143" t="s">
        <v>522</v>
      </c>
      <c r="B29" s="19" t="s">
        <v>571</v>
      </c>
      <c r="C29" s="41" t="s">
        <v>328</v>
      </c>
      <c r="D29" s="75"/>
      <c r="E29" s="75"/>
      <c r="F29" s="75"/>
      <c r="G29" s="75"/>
      <c r="H29" s="75">
        <v>0</v>
      </c>
      <c r="I29" s="74">
        <f t="shared" si="3"/>
        <v>0</v>
      </c>
      <c r="J29" s="74">
        <v>0</v>
      </c>
      <c r="K29" s="74">
        <v>0</v>
      </c>
      <c r="L29" s="139">
        <v>0</v>
      </c>
      <c r="M29" s="139">
        <v>0</v>
      </c>
      <c r="N29" s="71">
        <f t="shared" si="4"/>
        <v>0</v>
      </c>
      <c r="O29" s="108">
        <f t="shared" si="2"/>
        <v>0</v>
      </c>
      <c r="P29" s="74">
        <v>0</v>
      </c>
      <c r="Q29" s="118" t="s">
        <v>376</v>
      </c>
      <c r="R29" s="76">
        <v>0</v>
      </c>
      <c r="S29" s="58"/>
      <c r="T29" s="114"/>
      <c r="U29" s="58"/>
    </row>
    <row r="30" spans="1:22" s="4" customFormat="1" ht="23.25" customHeight="1">
      <c r="A30" s="143" t="s">
        <v>523</v>
      </c>
      <c r="B30" s="15" t="s">
        <v>572</v>
      </c>
      <c r="C30" s="41" t="s">
        <v>328</v>
      </c>
      <c r="D30" s="75"/>
      <c r="E30" s="75"/>
      <c r="F30" s="75"/>
      <c r="G30" s="75">
        <v>0</v>
      </c>
      <c r="H30" s="75">
        <v>0</v>
      </c>
      <c r="I30" s="74">
        <f t="shared" si="3"/>
        <v>0</v>
      </c>
      <c r="J30" s="74">
        <v>0</v>
      </c>
      <c r="K30" s="74">
        <v>0</v>
      </c>
      <c r="L30" s="139">
        <v>0</v>
      </c>
      <c r="M30" s="139">
        <v>0</v>
      </c>
      <c r="N30" s="71">
        <f t="shared" si="4"/>
        <v>0</v>
      </c>
      <c r="O30" s="108">
        <f t="shared" si="2"/>
        <v>0</v>
      </c>
      <c r="P30" s="74">
        <v>0</v>
      </c>
      <c r="Q30" s="118" t="s">
        <v>376</v>
      </c>
      <c r="R30" s="76">
        <v>0</v>
      </c>
      <c r="S30" s="163"/>
      <c r="T30" s="114"/>
      <c r="U30" s="58"/>
      <c r="V30" s="112"/>
    </row>
    <row r="31" spans="1:21" s="4" customFormat="1" ht="12">
      <c r="A31" s="143" t="s">
        <v>524</v>
      </c>
      <c r="B31" s="15" t="s">
        <v>573</v>
      </c>
      <c r="C31" s="41" t="s">
        <v>328</v>
      </c>
      <c r="D31" s="75"/>
      <c r="E31" s="75"/>
      <c r="F31" s="75"/>
      <c r="G31" s="75"/>
      <c r="H31" s="75"/>
      <c r="I31" s="74">
        <f t="shared" si="3"/>
        <v>0</v>
      </c>
      <c r="J31" s="74">
        <v>0</v>
      </c>
      <c r="K31" s="74">
        <v>0</v>
      </c>
      <c r="L31" s="139">
        <v>0</v>
      </c>
      <c r="M31" s="139">
        <v>0</v>
      </c>
      <c r="N31" s="71">
        <f t="shared" si="4"/>
        <v>0</v>
      </c>
      <c r="O31" s="108">
        <f t="shared" si="2"/>
        <v>0</v>
      </c>
      <c r="P31" s="74">
        <v>0</v>
      </c>
      <c r="Q31" s="118" t="s">
        <v>376</v>
      </c>
      <c r="R31" s="76">
        <v>0</v>
      </c>
      <c r="S31" s="163"/>
      <c r="T31" s="114"/>
      <c r="U31" s="58"/>
    </row>
    <row r="32" spans="1:21" s="4" customFormat="1" ht="16.5" customHeight="1">
      <c r="A32" s="143" t="s">
        <v>525</v>
      </c>
      <c r="B32" s="15" t="s">
        <v>307</v>
      </c>
      <c r="C32" s="41" t="s">
        <v>328</v>
      </c>
      <c r="D32" s="75"/>
      <c r="E32" s="75"/>
      <c r="F32" s="75"/>
      <c r="G32" s="75"/>
      <c r="H32" s="75"/>
      <c r="I32" s="74">
        <f t="shared" si="3"/>
        <v>0</v>
      </c>
      <c r="J32" s="140">
        <v>0</v>
      </c>
      <c r="K32" s="74">
        <v>0</v>
      </c>
      <c r="L32" s="139">
        <v>0</v>
      </c>
      <c r="M32" s="139">
        <v>0</v>
      </c>
      <c r="N32" s="71">
        <f t="shared" si="4"/>
        <v>0</v>
      </c>
      <c r="O32" s="108">
        <f t="shared" si="2"/>
        <v>0</v>
      </c>
      <c r="P32" s="74">
        <v>0</v>
      </c>
      <c r="Q32" s="118" t="s">
        <v>376</v>
      </c>
      <c r="R32" s="101">
        <v>0</v>
      </c>
      <c r="S32" s="163"/>
      <c r="T32" s="114"/>
      <c r="U32" s="58"/>
    </row>
    <row r="33" spans="1:21" s="4" customFormat="1" ht="25.5" customHeight="1">
      <c r="A33" s="143" t="s">
        <v>526</v>
      </c>
      <c r="B33" s="15" t="s">
        <v>260</v>
      </c>
      <c r="C33" s="41" t="s">
        <v>328</v>
      </c>
      <c r="D33" s="75"/>
      <c r="E33" s="75"/>
      <c r="F33" s="75"/>
      <c r="G33" s="75">
        <v>0</v>
      </c>
      <c r="H33" s="75">
        <v>0</v>
      </c>
      <c r="I33" s="74">
        <f t="shared" si="3"/>
        <v>0</v>
      </c>
      <c r="J33" s="74">
        <v>0</v>
      </c>
      <c r="K33" s="74">
        <v>0</v>
      </c>
      <c r="L33" s="139">
        <v>0</v>
      </c>
      <c r="M33" s="139">
        <v>0</v>
      </c>
      <c r="N33" s="71">
        <f t="shared" si="4"/>
        <v>0</v>
      </c>
      <c r="O33" s="108">
        <f t="shared" si="2"/>
        <v>0</v>
      </c>
      <c r="P33" s="74">
        <v>0</v>
      </c>
      <c r="Q33" s="118" t="s">
        <v>376</v>
      </c>
      <c r="R33" s="76"/>
      <c r="S33" s="163"/>
      <c r="T33" s="114"/>
      <c r="U33" s="58"/>
    </row>
    <row r="34" spans="1:21" s="4" customFormat="1" ht="18" customHeight="1">
      <c r="A34" s="143" t="s">
        <v>527</v>
      </c>
      <c r="B34" s="15" t="s">
        <v>574</v>
      </c>
      <c r="C34" s="41" t="s">
        <v>328</v>
      </c>
      <c r="D34" s="75"/>
      <c r="E34" s="75"/>
      <c r="F34" s="75"/>
      <c r="G34" s="75"/>
      <c r="H34" s="75"/>
      <c r="I34" s="74">
        <f t="shared" si="3"/>
        <v>0</v>
      </c>
      <c r="J34" s="74">
        <v>0</v>
      </c>
      <c r="K34" s="98">
        <v>0</v>
      </c>
      <c r="L34" s="139">
        <v>0</v>
      </c>
      <c r="M34" s="139">
        <v>0</v>
      </c>
      <c r="N34" s="71">
        <f t="shared" si="4"/>
        <v>0</v>
      </c>
      <c r="O34" s="108">
        <f t="shared" si="2"/>
        <v>0</v>
      </c>
      <c r="P34" s="74">
        <v>0</v>
      </c>
      <c r="Q34" s="118" t="s">
        <v>376</v>
      </c>
      <c r="R34" s="76"/>
      <c r="S34" s="163"/>
      <c r="T34" s="114"/>
      <c r="U34" s="58"/>
    </row>
    <row r="35" spans="1:21" s="4" customFormat="1" ht="25.5" customHeight="1">
      <c r="A35" s="143" t="s">
        <v>528</v>
      </c>
      <c r="B35" s="15" t="s">
        <v>575</v>
      </c>
      <c r="C35" s="41" t="s">
        <v>328</v>
      </c>
      <c r="D35" s="75"/>
      <c r="E35" s="75"/>
      <c r="F35" s="75">
        <v>2000</v>
      </c>
      <c r="G35" s="75">
        <v>0</v>
      </c>
      <c r="H35" s="75">
        <v>0</v>
      </c>
      <c r="I35" s="74">
        <f t="shared" si="3"/>
        <v>0</v>
      </c>
      <c r="J35" s="74">
        <v>0</v>
      </c>
      <c r="K35" s="74">
        <v>0</v>
      </c>
      <c r="L35" s="139">
        <v>0</v>
      </c>
      <c r="M35" s="139">
        <v>0</v>
      </c>
      <c r="N35" s="71">
        <f t="shared" si="4"/>
        <v>127.82329707412474</v>
      </c>
      <c r="O35" s="108">
        <f t="shared" si="2"/>
        <v>127.82329707412474</v>
      </c>
      <c r="P35" s="74">
        <v>0</v>
      </c>
      <c r="Q35" s="118" t="s">
        <v>376</v>
      </c>
      <c r="R35" s="76"/>
      <c r="S35" s="163"/>
      <c r="T35" s="114"/>
      <c r="U35" s="58"/>
    </row>
    <row r="36" spans="1:21" ht="36.75" customHeight="1">
      <c r="A36" s="144" t="s">
        <v>529</v>
      </c>
      <c r="B36" s="13" t="s">
        <v>501</v>
      </c>
      <c r="C36" s="39"/>
      <c r="D36" s="77">
        <f aca="true" t="shared" si="11" ref="D36:M36">D37+D38</f>
        <v>58000</v>
      </c>
      <c r="E36" s="77">
        <f t="shared" si="11"/>
        <v>50000</v>
      </c>
      <c r="F36" s="77">
        <f t="shared" si="11"/>
        <v>70000</v>
      </c>
      <c r="G36" s="77">
        <f t="shared" si="11"/>
        <v>35000</v>
      </c>
      <c r="H36" s="77">
        <f t="shared" si="11"/>
        <v>2000</v>
      </c>
      <c r="I36" s="71">
        <f t="shared" si="3"/>
        <v>127.82329707412474</v>
      </c>
      <c r="J36" s="105">
        <f t="shared" si="11"/>
        <v>232</v>
      </c>
      <c r="K36" s="105">
        <f t="shared" si="11"/>
        <v>32</v>
      </c>
      <c r="L36" s="187">
        <f t="shared" si="11"/>
        <v>360</v>
      </c>
      <c r="M36" s="187">
        <f t="shared" si="11"/>
        <v>3182</v>
      </c>
      <c r="N36" s="71">
        <f t="shared" si="4"/>
        <v>17547.004435468407</v>
      </c>
      <c r="O36" s="108">
        <f t="shared" si="2"/>
        <v>13136.004435468407</v>
      </c>
      <c r="P36" s="105">
        <f>P37+P38</f>
        <v>4411</v>
      </c>
      <c r="Q36" s="118"/>
      <c r="R36" s="78">
        <f>R37+R38</f>
        <v>3630</v>
      </c>
      <c r="S36" s="107"/>
      <c r="T36" s="22"/>
      <c r="U36" s="107"/>
    </row>
    <row r="37" spans="1:21" s="4" customFormat="1" ht="12">
      <c r="A37" s="143" t="s">
        <v>530</v>
      </c>
      <c r="B37" s="14" t="s">
        <v>401</v>
      </c>
      <c r="C37" s="41" t="s">
        <v>328</v>
      </c>
      <c r="D37" s="75">
        <v>5000</v>
      </c>
      <c r="E37" s="75">
        <v>5000</v>
      </c>
      <c r="F37" s="75">
        <v>5000</v>
      </c>
      <c r="G37" s="75">
        <v>5000</v>
      </c>
      <c r="H37" s="75">
        <v>2000</v>
      </c>
      <c r="I37" s="74">
        <f t="shared" si="3"/>
        <v>127.82329707412474</v>
      </c>
      <c r="J37" s="140">
        <v>32</v>
      </c>
      <c r="K37" s="98">
        <v>32</v>
      </c>
      <c r="L37" s="139">
        <v>32</v>
      </c>
      <c r="M37" s="139">
        <v>32</v>
      </c>
      <c r="N37" s="71">
        <f t="shared" si="4"/>
        <v>1534.056267815372</v>
      </c>
      <c r="O37" s="108">
        <f t="shared" si="2"/>
        <v>1534.056267815372</v>
      </c>
      <c r="P37" s="74">
        <v>0</v>
      </c>
      <c r="Q37" s="118" t="s">
        <v>376</v>
      </c>
      <c r="R37" s="101">
        <v>500</v>
      </c>
      <c r="S37" s="163"/>
      <c r="T37" s="114"/>
      <c r="U37" s="58"/>
    </row>
    <row r="38" spans="1:21" s="33" customFormat="1" ht="12">
      <c r="A38" s="143" t="s">
        <v>531</v>
      </c>
      <c r="B38" s="23" t="s">
        <v>295</v>
      </c>
      <c r="C38" s="41" t="s">
        <v>328</v>
      </c>
      <c r="D38" s="77">
        <f>SUM(D39:D48)</f>
        <v>53000</v>
      </c>
      <c r="E38" s="77">
        <f>SUM(E39:E48)</f>
        <v>45000</v>
      </c>
      <c r="F38" s="77">
        <f>SUM(F39:F48)</f>
        <v>65000</v>
      </c>
      <c r="G38" s="77">
        <f>SUM(G39:G48)</f>
        <v>30000</v>
      </c>
      <c r="H38" s="77">
        <f>SUM(H39:H48)</f>
        <v>0</v>
      </c>
      <c r="I38" s="71">
        <f t="shared" si="3"/>
        <v>0</v>
      </c>
      <c r="J38" s="189">
        <f>SUM(J39:J49)</f>
        <v>200</v>
      </c>
      <c r="K38" s="189">
        <f>SUM(K39:K49)</f>
        <v>0</v>
      </c>
      <c r="L38" s="187">
        <f>SUM(L39:L49)</f>
        <v>328</v>
      </c>
      <c r="M38" s="187">
        <f>SUM(M39:M49)</f>
        <v>3150</v>
      </c>
      <c r="N38" s="71">
        <f t="shared" si="4"/>
        <v>16012.948167653038</v>
      </c>
      <c r="O38" s="108">
        <f t="shared" si="2"/>
        <v>11601.948167653038</v>
      </c>
      <c r="P38" s="106">
        <f>SUM(P39:P48)</f>
        <v>4411</v>
      </c>
      <c r="Q38" s="120"/>
      <c r="R38" s="78">
        <f>SUM(R39:R49)</f>
        <v>3130</v>
      </c>
      <c r="S38" s="168"/>
      <c r="T38" s="114"/>
      <c r="U38" s="114"/>
    </row>
    <row r="39" spans="1:21" s="4" customFormat="1" ht="12">
      <c r="A39" s="143" t="s">
        <v>532</v>
      </c>
      <c r="B39" s="15" t="s">
        <v>403</v>
      </c>
      <c r="C39" s="41" t="s">
        <v>328</v>
      </c>
      <c r="D39" s="75">
        <v>2000</v>
      </c>
      <c r="E39" s="75">
        <v>20000</v>
      </c>
      <c r="F39" s="75">
        <v>30000</v>
      </c>
      <c r="G39" s="75">
        <v>30000</v>
      </c>
      <c r="H39" s="75">
        <v>0</v>
      </c>
      <c r="I39" s="74">
        <f t="shared" si="3"/>
        <v>0</v>
      </c>
      <c r="J39" s="74">
        <v>0</v>
      </c>
      <c r="K39" s="74">
        <v>0</v>
      </c>
      <c r="L39" s="139">
        <v>128</v>
      </c>
      <c r="M39" s="139">
        <v>3000</v>
      </c>
      <c r="N39" s="71">
        <f t="shared" si="4"/>
        <v>8368.755180039114</v>
      </c>
      <c r="O39" s="108">
        <f t="shared" si="2"/>
        <v>5172.755180039114</v>
      </c>
      <c r="P39" s="74">
        <v>3196</v>
      </c>
      <c r="Q39" s="118" t="s">
        <v>376</v>
      </c>
      <c r="R39" s="76"/>
      <c r="S39" s="58"/>
      <c r="T39" s="114"/>
      <c r="U39" s="58"/>
    </row>
    <row r="40" spans="1:21" s="4" customFormat="1" ht="12">
      <c r="A40" s="143" t="s">
        <v>533</v>
      </c>
      <c r="B40" s="15" t="s">
        <v>404</v>
      </c>
      <c r="C40" s="41" t="s">
        <v>328</v>
      </c>
      <c r="D40" s="75"/>
      <c r="E40" s="75">
        <v>5000</v>
      </c>
      <c r="F40" s="75"/>
      <c r="G40" s="75"/>
      <c r="H40" s="75"/>
      <c r="I40" s="74">
        <f t="shared" si="3"/>
        <v>0</v>
      </c>
      <c r="J40" s="140">
        <v>0</v>
      </c>
      <c r="K40" s="74">
        <v>0</v>
      </c>
      <c r="L40" s="139">
        <v>0</v>
      </c>
      <c r="M40" s="139">
        <v>0</v>
      </c>
      <c r="N40" s="71">
        <f t="shared" si="4"/>
        <v>319.5582426853118</v>
      </c>
      <c r="O40" s="108">
        <f t="shared" si="2"/>
        <v>63.558242685311825</v>
      </c>
      <c r="P40" s="74">
        <v>256</v>
      </c>
      <c r="Q40" s="118" t="s">
        <v>376</v>
      </c>
      <c r="R40" s="101">
        <v>0</v>
      </c>
      <c r="S40" s="163"/>
      <c r="T40" s="114"/>
      <c r="U40" s="58"/>
    </row>
    <row r="41" spans="1:21" s="4" customFormat="1" ht="12">
      <c r="A41" s="143" t="s">
        <v>534</v>
      </c>
      <c r="B41" s="15" t="s">
        <v>361</v>
      </c>
      <c r="C41" s="41" t="s">
        <v>328</v>
      </c>
      <c r="D41" s="75">
        <v>3000</v>
      </c>
      <c r="E41" s="75"/>
      <c r="F41" s="75"/>
      <c r="G41" s="75"/>
      <c r="H41" s="75"/>
      <c r="I41" s="74">
        <f t="shared" si="3"/>
        <v>0</v>
      </c>
      <c r="J41" s="74">
        <v>0</v>
      </c>
      <c r="K41" s="74">
        <v>0</v>
      </c>
      <c r="L41" s="139">
        <v>0</v>
      </c>
      <c r="M41" s="139">
        <v>150</v>
      </c>
      <c r="N41" s="71">
        <f t="shared" si="4"/>
        <v>341.7349456111871</v>
      </c>
      <c r="O41" s="108">
        <f t="shared" si="2"/>
        <v>341.7349456111871</v>
      </c>
      <c r="P41" s="74">
        <v>0</v>
      </c>
      <c r="Q41" s="118" t="s">
        <v>376</v>
      </c>
      <c r="R41" s="76"/>
      <c r="S41" s="58"/>
      <c r="T41" s="114"/>
      <c r="U41" s="58"/>
    </row>
    <row r="42" spans="1:21" s="4" customFormat="1" ht="12">
      <c r="A42" s="143" t="s">
        <v>535</v>
      </c>
      <c r="B42" s="15" t="s">
        <v>362</v>
      </c>
      <c r="C42" s="41" t="s">
        <v>328</v>
      </c>
      <c r="D42" s="75">
        <v>12000</v>
      </c>
      <c r="E42" s="75"/>
      <c r="F42" s="75"/>
      <c r="G42" s="75"/>
      <c r="H42" s="75"/>
      <c r="I42" s="74">
        <f t="shared" si="3"/>
        <v>0</v>
      </c>
      <c r="J42" s="74">
        <v>0</v>
      </c>
      <c r="K42" s="74">
        <v>0</v>
      </c>
      <c r="L42" s="139">
        <v>0</v>
      </c>
      <c r="M42" s="139">
        <v>0</v>
      </c>
      <c r="N42" s="71">
        <f t="shared" si="4"/>
        <v>766.9397824447484</v>
      </c>
      <c r="O42" s="108">
        <f t="shared" si="2"/>
        <v>766.9397824447484</v>
      </c>
      <c r="P42" s="74">
        <v>0</v>
      </c>
      <c r="Q42" s="118" t="s">
        <v>376</v>
      </c>
      <c r="R42" s="76"/>
      <c r="S42" s="163"/>
      <c r="T42" s="114"/>
      <c r="U42" s="58"/>
    </row>
    <row r="43" spans="1:21" ht="12">
      <c r="A43" s="143" t="s">
        <v>536</v>
      </c>
      <c r="B43" s="15" t="s">
        <v>363</v>
      </c>
      <c r="C43" s="41" t="s">
        <v>328</v>
      </c>
      <c r="D43" s="75">
        <v>10000</v>
      </c>
      <c r="E43" s="75"/>
      <c r="F43" s="75"/>
      <c r="G43" s="75"/>
      <c r="H43" s="75"/>
      <c r="I43" s="74">
        <f t="shared" si="3"/>
        <v>0</v>
      </c>
      <c r="J43" s="74">
        <v>0</v>
      </c>
      <c r="K43" s="74">
        <v>0</v>
      </c>
      <c r="L43" s="139">
        <v>0</v>
      </c>
      <c r="M43" s="139">
        <v>0</v>
      </c>
      <c r="N43" s="71">
        <f t="shared" si="4"/>
        <v>639.1164853706236</v>
      </c>
      <c r="O43" s="108">
        <f t="shared" si="2"/>
        <v>639.1164853706236</v>
      </c>
      <c r="P43" s="74">
        <v>0</v>
      </c>
      <c r="Q43" s="118" t="s">
        <v>376</v>
      </c>
      <c r="R43" s="76"/>
      <c r="S43" s="163"/>
      <c r="T43" s="22"/>
      <c r="U43" s="107"/>
    </row>
    <row r="44" spans="1:21" ht="12">
      <c r="A44" s="143" t="s">
        <v>537</v>
      </c>
      <c r="B44" s="19" t="s">
        <v>576</v>
      </c>
      <c r="C44" s="41" t="s">
        <v>328</v>
      </c>
      <c r="D44" s="75">
        <v>2000</v>
      </c>
      <c r="E44" s="75">
        <v>10000</v>
      </c>
      <c r="F44" s="75">
        <v>10000</v>
      </c>
      <c r="G44" s="75"/>
      <c r="H44" s="75"/>
      <c r="I44" s="74">
        <f t="shared" si="3"/>
        <v>0</v>
      </c>
      <c r="J44" s="74">
        <v>0</v>
      </c>
      <c r="K44" s="74">
        <v>0</v>
      </c>
      <c r="L44" s="139">
        <v>0</v>
      </c>
      <c r="M44" s="139">
        <v>0</v>
      </c>
      <c r="N44" s="71">
        <f t="shared" si="4"/>
        <v>1406.0562678153722</v>
      </c>
      <c r="O44" s="108">
        <f t="shared" si="2"/>
        <v>447.05626781537217</v>
      </c>
      <c r="P44" s="74">
        <v>959</v>
      </c>
      <c r="Q44" s="118" t="s">
        <v>376</v>
      </c>
      <c r="R44" s="76"/>
      <c r="S44" s="163"/>
      <c r="T44" s="22"/>
      <c r="U44" s="107"/>
    </row>
    <row r="45" spans="1:21" ht="12">
      <c r="A45" s="143" t="s">
        <v>538</v>
      </c>
      <c r="B45" s="15" t="s">
        <v>364</v>
      </c>
      <c r="C45" s="41" t="s">
        <v>328</v>
      </c>
      <c r="D45" s="75"/>
      <c r="E45" s="75">
        <v>10000</v>
      </c>
      <c r="F45" s="75">
        <v>10000</v>
      </c>
      <c r="G45" s="75"/>
      <c r="H45" s="75"/>
      <c r="I45" s="74">
        <f t="shared" si="3"/>
        <v>0</v>
      </c>
      <c r="J45" s="74">
        <v>0</v>
      </c>
      <c r="K45" s="74">
        <v>0</v>
      </c>
      <c r="L45" s="139">
        <v>0</v>
      </c>
      <c r="M45" s="139">
        <v>0</v>
      </c>
      <c r="N45" s="71">
        <f t="shared" si="4"/>
        <v>1278.2329707412473</v>
      </c>
      <c r="O45" s="108">
        <f t="shared" si="2"/>
        <v>1278.2329707412473</v>
      </c>
      <c r="P45" s="74">
        <v>0</v>
      </c>
      <c r="Q45" s="118" t="s">
        <v>376</v>
      </c>
      <c r="R45" s="76"/>
      <c r="S45" s="163"/>
      <c r="T45" s="22"/>
      <c r="U45" s="107"/>
    </row>
    <row r="46" spans="1:21" ht="12">
      <c r="A46" s="143" t="s">
        <v>539</v>
      </c>
      <c r="B46" s="15" t="s">
        <v>365</v>
      </c>
      <c r="C46" s="41" t="s">
        <v>328</v>
      </c>
      <c r="D46" s="75"/>
      <c r="E46" s="75"/>
      <c r="F46" s="75">
        <v>15000</v>
      </c>
      <c r="G46" s="75"/>
      <c r="H46" s="75"/>
      <c r="I46" s="74">
        <f t="shared" si="3"/>
        <v>0</v>
      </c>
      <c r="J46" s="74">
        <v>0</v>
      </c>
      <c r="K46" s="74">
        <v>0</v>
      </c>
      <c r="L46" s="139">
        <v>200</v>
      </c>
      <c r="M46" s="139">
        <v>0</v>
      </c>
      <c r="N46" s="71">
        <f t="shared" si="4"/>
        <v>1158.6747280559355</v>
      </c>
      <c r="O46" s="108">
        <f t="shared" si="2"/>
        <v>1158.6747280559355</v>
      </c>
      <c r="P46" s="74">
        <v>0</v>
      </c>
      <c r="Q46" s="118" t="s">
        <v>376</v>
      </c>
      <c r="R46" s="76"/>
      <c r="S46" s="163"/>
      <c r="T46" s="22"/>
      <c r="U46" s="107"/>
    </row>
    <row r="47" spans="1:21" ht="19.5" customHeight="1">
      <c r="A47" s="143" t="s">
        <v>540</v>
      </c>
      <c r="B47" s="15" t="s">
        <v>402</v>
      </c>
      <c r="C47" s="41" t="s">
        <v>328</v>
      </c>
      <c r="D47" s="75">
        <v>24000</v>
      </c>
      <c r="E47" s="75"/>
      <c r="F47" s="75"/>
      <c r="G47" s="75"/>
      <c r="H47" s="75"/>
      <c r="I47" s="74">
        <f t="shared" si="3"/>
        <v>0</v>
      </c>
      <c r="J47" s="74">
        <v>0</v>
      </c>
      <c r="K47" s="74">
        <v>0</v>
      </c>
      <c r="L47" s="139">
        <v>0</v>
      </c>
      <c r="M47" s="139">
        <v>0</v>
      </c>
      <c r="N47" s="71">
        <f t="shared" si="4"/>
        <v>1533.8795648894968</v>
      </c>
      <c r="O47" s="108">
        <f t="shared" si="2"/>
        <v>1533.8795648894968</v>
      </c>
      <c r="P47" s="74">
        <v>0</v>
      </c>
      <c r="Q47" s="118" t="s">
        <v>376</v>
      </c>
      <c r="R47" s="76"/>
      <c r="S47" s="163"/>
      <c r="T47" s="22"/>
      <c r="U47" s="107"/>
    </row>
    <row r="48" spans="1:21" ht="14.25" customHeight="1">
      <c r="A48" s="143" t="s">
        <v>577</v>
      </c>
      <c r="B48" s="15" t="s">
        <v>578</v>
      </c>
      <c r="C48" s="41" t="s">
        <v>328</v>
      </c>
      <c r="D48" s="75"/>
      <c r="E48" s="75"/>
      <c r="F48" s="75"/>
      <c r="G48" s="75"/>
      <c r="H48" s="75"/>
      <c r="I48" s="74">
        <f t="shared" si="3"/>
        <v>0</v>
      </c>
      <c r="J48" s="74">
        <v>0</v>
      </c>
      <c r="K48" s="98">
        <v>0</v>
      </c>
      <c r="L48" s="139">
        <v>0</v>
      </c>
      <c r="M48" s="139">
        <v>0</v>
      </c>
      <c r="N48" s="71">
        <f t="shared" si="4"/>
        <v>0</v>
      </c>
      <c r="O48" s="108">
        <f t="shared" si="2"/>
        <v>0</v>
      </c>
      <c r="P48" s="74">
        <v>0</v>
      </c>
      <c r="Q48" s="118" t="s">
        <v>376</v>
      </c>
      <c r="R48" s="76"/>
      <c r="S48" s="163"/>
      <c r="T48" s="22"/>
      <c r="U48" s="107"/>
    </row>
    <row r="49" spans="1:21" ht="14.25" customHeight="1">
      <c r="A49" s="143" t="s">
        <v>656</v>
      </c>
      <c r="B49" s="146" t="s">
        <v>657</v>
      </c>
      <c r="C49" s="190" t="s">
        <v>328</v>
      </c>
      <c r="D49" s="100"/>
      <c r="E49" s="100"/>
      <c r="F49" s="100"/>
      <c r="G49" s="100"/>
      <c r="H49" s="100"/>
      <c r="I49" s="98"/>
      <c r="J49" s="140">
        <v>200</v>
      </c>
      <c r="K49" s="74"/>
      <c r="L49" s="139">
        <v>0</v>
      </c>
      <c r="M49" s="139">
        <v>0</v>
      </c>
      <c r="N49" s="71">
        <f t="shared" si="4"/>
        <v>200</v>
      </c>
      <c r="O49" s="108">
        <f t="shared" si="2"/>
        <v>200</v>
      </c>
      <c r="P49" s="74"/>
      <c r="Q49" s="141" t="s">
        <v>376</v>
      </c>
      <c r="R49" s="101">
        <v>3130</v>
      </c>
      <c r="S49" s="163"/>
      <c r="T49" s="22"/>
      <c r="U49" s="107"/>
    </row>
    <row r="50" spans="1:21" ht="48.75" customHeight="1">
      <c r="A50" s="144" t="s">
        <v>541</v>
      </c>
      <c r="B50" s="12" t="s">
        <v>579</v>
      </c>
      <c r="C50" s="38"/>
      <c r="D50" s="77">
        <f>SUM(D51:D62)</f>
        <v>59000</v>
      </c>
      <c r="E50" s="77">
        <f aca="true" t="shared" si="12" ref="E50:M50">SUM(E51:E62)</f>
        <v>67000</v>
      </c>
      <c r="F50" s="77">
        <f t="shared" si="12"/>
        <v>70500</v>
      </c>
      <c r="G50" s="77">
        <f t="shared" si="12"/>
        <v>66500</v>
      </c>
      <c r="H50" s="77">
        <f t="shared" si="12"/>
        <v>31000</v>
      </c>
      <c r="I50" s="71">
        <f t="shared" si="3"/>
        <v>1981.2611046489335</v>
      </c>
      <c r="J50" s="105">
        <f t="shared" si="12"/>
        <v>2302</v>
      </c>
      <c r="K50" s="105">
        <f t="shared" si="12"/>
        <v>2430</v>
      </c>
      <c r="L50" s="187">
        <f t="shared" si="12"/>
        <v>2430</v>
      </c>
      <c r="M50" s="187">
        <f t="shared" si="12"/>
        <v>2430</v>
      </c>
      <c r="N50" s="71">
        <f t="shared" si="4"/>
        <v>28382.024669896335</v>
      </c>
      <c r="O50" s="108">
        <f t="shared" si="2"/>
        <v>26369.024669896335</v>
      </c>
      <c r="P50" s="105">
        <f>SUM(P51:P62)</f>
        <v>2013</v>
      </c>
      <c r="Q50" s="118"/>
      <c r="R50" s="78">
        <f>SUM(R51:R62)</f>
        <v>36000</v>
      </c>
      <c r="S50" s="107"/>
      <c r="T50" s="22"/>
      <c r="U50" s="107"/>
    </row>
    <row r="51" spans="1:21" ht="16.5" customHeight="1">
      <c r="A51" s="143" t="s">
        <v>542</v>
      </c>
      <c r="B51" s="14" t="s">
        <v>580</v>
      </c>
      <c r="C51" s="41" t="s">
        <v>328</v>
      </c>
      <c r="D51" s="75">
        <v>20000</v>
      </c>
      <c r="E51" s="75">
        <v>20000</v>
      </c>
      <c r="F51" s="75">
        <v>20000</v>
      </c>
      <c r="G51" s="75">
        <v>20000</v>
      </c>
      <c r="H51" s="75">
        <v>15000</v>
      </c>
      <c r="I51" s="74">
        <f t="shared" si="3"/>
        <v>958.6747280559355</v>
      </c>
      <c r="J51" s="74">
        <v>1278</v>
      </c>
      <c r="K51" s="74">
        <v>1278</v>
      </c>
      <c r="L51" s="139">
        <v>1278</v>
      </c>
      <c r="M51" s="139">
        <v>1278</v>
      </c>
      <c r="N51" s="71">
        <f t="shared" si="4"/>
        <v>11183.606611020925</v>
      </c>
      <c r="O51" s="108">
        <f t="shared" si="2"/>
        <v>11183.606611020925</v>
      </c>
      <c r="P51" s="74">
        <v>0</v>
      </c>
      <c r="Q51" s="118" t="s">
        <v>376</v>
      </c>
      <c r="R51" s="76">
        <v>20000</v>
      </c>
      <c r="S51" s="163"/>
      <c r="T51" s="22"/>
      <c r="U51" s="107"/>
    </row>
    <row r="52" spans="1:21" ht="17.25" customHeight="1">
      <c r="A52" s="143" t="s">
        <v>543</v>
      </c>
      <c r="B52" s="14" t="s">
        <v>377</v>
      </c>
      <c r="C52" s="41" t="s">
        <v>328</v>
      </c>
      <c r="D52" s="75">
        <v>15000</v>
      </c>
      <c r="E52" s="75">
        <v>15000</v>
      </c>
      <c r="F52" s="75">
        <v>15000</v>
      </c>
      <c r="G52" s="75">
        <v>15000</v>
      </c>
      <c r="H52" s="75">
        <v>5000</v>
      </c>
      <c r="I52" s="74">
        <f t="shared" si="3"/>
        <v>319.5582426853118</v>
      </c>
      <c r="J52" s="140">
        <v>320</v>
      </c>
      <c r="K52" s="98">
        <v>320</v>
      </c>
      <c r="L52" s="139">
        <v>320</v>
      </c>
      <c r="M52" s="139">
        <v>320</v>
      </c>
      <c r="N52" s="71">
        <f t="shared" si="4"/>
        <v>5434.2571549090535</v>
      </c>
      <c r="O52" s="108">
        <f t="shared" si="2"/>
        <v>5434.2571549090535</v>
      </c>
      <c r="P52" s="74">
        <v>0</v>
      </c>
      <c r="Q52" s="118" t="s">
        <v>376</v>
      </c>
      <c r="R52" s="101">
        <v>5000</v>
      </c>
      <c r="S52" s="163"/>
      <c r="T52" s="22"/>
      <c r="U52" s="107"/>
    </row>
    <row r="53" spans="1:21" ht="24" customHeight="1">
      <c r="A53" s="143" t="s">
        <v>544</v>
      </c>
      <c r="B53" s="14" t="s">
        <v>581</v>
      </c>
      <c r="C53" s="41" t="s">
        <v>328</v>
      </c>
      <c r="D53" s="75">
        <v>6000</v>
      </c>
      <c r="E53" s="75">
        <v>10000</v>
      </c>
      <c r="F53" s="75">
        <v>10000</v>
      </c>
      <c r="G53" s="75">
        <v>10000</v>
      </c>
      <c r="H53" s="75">
        <v>5000</v>
      </c>
      <c r="I53" s="74">
        <f t="shared" si="3"/>
        <v>319.5582426853118</v>
      </c>
      <c r="J53" s="140">
        <v>320</v>
      </c>
      <c r="K53" s="98">
        <v>320</v>
      </c>
      <c r="L53" s="139">
        <v>320</v>
      </c>
      <c r="M53" s="139">
        <v>320</v>
      </c>
      <c r="N53" s="71">
        <f t="shared" si="4"/>
        <v>3900.377590019557</v>
      </c>
      <c r="O53" s="108">
        <f t="shared" si="2"/>
        <v>2622.377590019557</v>
      </c>
      <c r="P53" s="74">
        <v>1278</v>
      </c>
      <c r="Q53" s="118" t="s">
        <v>376</v>
      </c>
      <c r="R53" s="101">
        <v>5000</v>
      </c>
      <c r="S53" s="163"/>
      <c r="T53" s="22"/>
      <c r="U53" s="107"/>
    </row>
    <row r="54" spans="1:21" ht="39" customHeight="1">
      <c r="A54" s="143" t="s">
        <v>545</v>
      </c>
      <c r="B54" s="15" t="s">
        <v>582</v>
      </c>
      <c r="C54" s="36" t="s">
        <v>320</v>
      </c>
      <c r="D54" s="75">
        <v>2000</v>
      </c>
      <c r="E54" s="75">
        <v>2000</v>
      </c>
      <c r="F54" s="75">
        <v>2000</v>
      </c>
      <c r="G54" s="75">
        <v>2000</v>
      </c>
      <c r="H54" s="75">
        <v>2000</v>
      </c>
      <c r="I54" s="74">
        <f t="shared" si="3"/>
        <v>127.82329707412474</v>
      </c>
      <c r="J54" s="140">
        <v>0</v>
      </c>
      <c r="K54" s="74">
        <v>128</v>
      </c>
      <c r="L54" s="139">
        <v>128</v>
      </c>
      <c r="M54" s="139">
        <v>128</v>
      </c>
      <c r="N54" s="71">
        <f t="shared" si="4"/>
        <v>1023.1164853706236</v>
      </c>
      <c r="O54" s="108">
        <f t="shared" si="2"/>
        <v>927.1164853706236</v>
      </c>
      <c r="P54" s="74">
        <v>96</v>
      </c>
      <c r="Q54" s="118" t="s">
        <v>376</v>
      </c>
      <c r="R54" s="101">
        <v>0</v>
      </c>
      <c r="S54" s="169"/>
      <c r="T54" s="115"/>
      <c r="U54" s="107"/>
    </row>
    <row r="55" spans="1:21" ht="24">
      <c r="A55" s="143" t="s">
        <v>546</v>
      </c>
      <c r="B55" s="14" t="s">
        <v>583</v>
      </c>
      <c r="C55" s="41" t="s">
        <v>328</v>
      </c>
      <c r="D55" s="75"/>
      <c r="E55" s="75">
        <v>500</v>
      </c>
      <c r="F55" s="75">
        <v>3000</v>
      </c>
      <c r="G55" s="75">
        <v>0</v>
      </c>
      <c r="H55" s="75"/>
      <c r="I55" s="74">
        <f t="shared" si="3"/>
        <v>0</v>
      </c>
      <c r="J55" s="74">
        <v>0</v>
      </c>
      <c r="K55" s="74">
        <v>0</v>
      </c>
      <c r="L55" s="139">
        <v>0</v>
      </c>
      <c r="M55" s="139">
        <v>0</v>
      </c>
      <c r="N55" s="71">
        <f t="shared" si="4"/>
        <v>223.6907698797183</v>
      </c>
      <c r="O55" s="108">
        <f t="shared" si="2"/>
        <v>223.6907698797183</v>
      </c>
      <c r="P55" s="74">
        <v>0</v>
      </c>
      <c r="Q55" s="118" t="s">
        <v>376</v>
      </c>
      <c r="R55" s="76"/>
      <c r="S55" s="163"/>
      <c r="T55" s="22"/>
      <c r="U55" s="107"/>
    </row>
    <row r="56" spans="1:21" ht="35.25" customHeight="1">
      <c r="A56" s="143" t="s">
        <v>547</v>
      </c>
      <c r="B56" s="14" t="s">
        <v>584</v>
      </c>
      <c r="C56" s="41" t="s">
        <v>328</v>
      </c>
      <c r="D56" s="75">
        <v>2500</v>
      </c>
      <c r="E56" s="75">
        <v>2500</v>
      </c>
      <c r="F56" s="75">
        <v>2500</v>
      </c>
      <c r="G56" s="75">
        <v>2500</v>
      </c>
      <c r="H56" s="75">
        <v>1000</v>
      </c>
      <c r="I56" s="74">
        <f t="shared" si="3"/>
        <v>63.91164853706237</v>
      </c>
      <c r="J56" s="140">
        <v>64</v>
      </c>
      <c r="K56" s="98">
        <v>64</v>
      </c>
      <c r="L56" s="139">
        <v>64</v>
      </c>
      <c r="M56" s="139">
        <v>64</v>
      </c>
      <c r="N56" s="71">
        <f t="shared" si="4"/>
        <v>959.028133907686</v>
      </c>
      <c r="O56" s="108">
        <f t="shared" si="2"/>
        <v>959.028133907686</v>
      </c>
      <c r="P56" s="74">
        <v>0</v>
      </c>
      <c r="Q56" s="118" t="s">
        <v>376</v>
      </c>
      <c r="R56" s="101">
        <v>1000</v>
      </c>
      <c r="S56" s="163"/>
      <c r="T56" s="22"/>
      <c r="U56" s="107"/>
    </row>
    <row r="57" spans="1:21" ht="24">
      <c r="A57" s="143" t="s">
        <v>548</v>
      </c>
      <c r="B57" s="14" t="s">
        <v>585</v>
      </c>
      <c r="C57" s="41" t="s">
        <v>328</v>
      </c>
      <c r="D57" s="75">
        <v>3000</v>
      </c>
      <c r="E57" s="75">
        <v>3000</v>
      </c>
      <c r="F57" s="75">
        <v>3000</v>
      </c>
      <c r="G57" s="75">
        <v>3000</v>
      </c>
      <c r="H57" s="75">
        <v>1000</v>
      </c>
      <c r="I57" s="74">
        <f t="shared" si="3"/>
        <v>63.91164853706237</v>
      </c>
      <c r="J57" s="74">
        <v>192</v>
      </c>
      <c r="K57" s="74">
        <v>192</v>
      </c>
      <c r="L57" s="139">
        <v>192</v>
      </c>
      <c r="M57" s="139">
        <v>192</v>
      </c>
      <c r="N57" s="71">
        <f t="shared" si="4"/>
        <v>1598.8514309818106</v>
      </c>
      <c r="O57" s="108">
        <f t="shared" si="2"/>
        <v>1598.8514309818106</v>
      </c>
      <c r="P57" s="74">
        <v>0</v>
      </c>
      <c r="Q57" s="118" t="s">
        <v>376</v>
      </c>
      <c r="R57" s="76">
        <v>3000</v>
      </c>
      <c r="S57" s="163"/>
      <c r="T57" s="22"/>
      <c r="U57" s="107"/>
    </row>
    <row r="58" spans="1:21" ht="42" customHeight="1">
      <c r="A58" s="143" t="s">
        <v>549</v>
      </c>
      <c r="B58" s="14" t="s">
        <v>280</v>
      </c>
      <c r="C58" s="41" t="s">
        <v>328</v>
      </c>
      <c r="D58" s="75">
        <v>3000</v>
      </c>
      <c r="E58" s="75">
        <v>3000</v>
      </c>
      <c r="F58" s="75">
        <v>3000</v>
      </c>
      <c r="G58" s="75">
        <v>1000</v>
      </c>
      <c r="H58" s="75">
        <v>1000</v>
      </c>
      <c r="I58" s="74">
        <f t="shared" si="3"/>
        <v>63.91164853706237</v>
      </c>
      <c r="J58" s="74">
        <v>64</v>
      </c>
      <c r="K58" s="74">
        <v>64</v>
      </c>
      <c r="L58" s="139">
        <v>64</v>
      </c>
      <c r="M58" s="139">
        <v>64</v>
      </c>
      <c r="N58" s="71">
        <f t="shared" si="4"/>
        <v>959.028133907686</v>
      </c>
      <c r="O58" s="108">
        <f t="shared" si="2"/>
        <v>959.028133907686</v>
      </c>
      <c r="P58" s="74">
        <v>0</v>
      </c>
      <c r="Q58" s="118" t="s">
        <v>376</v>
      </c>
      <c r="R58" s="76">
        <v>1000</v>
      </c>
      <c r="S58" s="163"/>
      <c r="T58" s="22"/>
      <c r="U58" s="107"/>
    </row>
    <row r="59" spans="1:21" s="4" customFormat="1" ht="41.25" customHeight="1">
      <c r="A59" s="143" t="s">
        <v>550</v>
      </c>
      <c r="B59" s="14" t="s">
        <v>352</v>
      </c>
      <c r="C59" s="41" t="s">
        <v>328</v>
      </c>
      <c r="D59" s="75"/>
      <c r="E59" s="75"/>
      <c r="F59" s="75"/>
      <c r="G59" s="75"/>
      <c r="H59" s="75">
        <v>0</v>
      </c>
      <c r="I59" s="74">
        <f t="shared" si="3"/>
        <v>0</v>
      </c>
      <c r="J59" s="140">
        <v>0</v>
      </c>
      <c r="K59" s="74">
        <v>0</v>
      </c>
      <c r="L59" s="139">
        <v>0</v>
      </c>
      <c r="M59" s="139">
        <v>0</v>
      </c>
      <c r="N59" s="71">
        <f t="shared" si="4"/>
        <v>0</v>
      </c>
      <c r="O59" s="108">
        <f t="shared" si="2"/>
        <v>0</v>
      </c>
      <c r="P59" s="74">
        <v>0</v>
      </c>
      <c r="Q59" s="118" t="s">
        <v>376</v>
      </c>
      <c r="R59" s="101">
        <v>0</v>
      </c>
      <c r="S59" s="163"/>
      <c r="T59" s="114"/>
      <c r="U59" s="58"/>
    </row>
    <row r="60" spans="1:21" s="4" customFormat="1" ht="37.5" customHeight="1">
      <c r="A60" s="143" t="s">
        <v>551</v>
      </c>
      <c r="B60" s="19" t="s">
        <v>281</v>
      </c>
      <c r="C60" s="41" t="s">
        <v>326</v>
      </c>
      <c r="D60" s="75">
        <v>5000</v>
      </c>
      <c r="E60" s="75">
        <v>5000</v>
      </c>
      <c r="F60" s="75">
        <v>5000</v>
      </c>
      <c r="G60" s="75"/>
      <c r="H60" s="75"/>
      <c r="I60" s="74">
        <f t="shared" si="3"/>
        <v>0</v>
      </c>
      <c r="J60" s="74">
        <v>0</v>
      </c>
      <c r="K60" s="74">
        <v>0</v>
      </c>
      <c r="L60" s="139">
        <v>0</v>
      </c>
      <c r="M60" s="139">
        <v>0</v>
      </c>
      <c r="N60" s="71">
        <f t="shared" si="4"/>
        <v>958.6747280559355</v>
      </c>
      <c r="O60" s="108">
        <f t="shared" si="2"/>
        <v>958.6747280559355</v>
      </c>
      <c r="P60" s="74">
        <v>0</v>
      </c>
      <c r="Q60" s="118" t="s">
        <v>376</v>
      </c>
      <c r="R60" s="76"/>
      <c r="S60" s="163"/>
      <c r="T60" s="114"/>
      <c r="U60" s="58"/>
    </row>
    <row r="61" spans="1:21" s="4" customFormat="1" ht="24" customHeight="1">
      <c r="A61" s="143" t="s">
        <v>552</v>
      </c>
      <c r="B61" s="14" t="s">
        <v>282</v>
      </c>
      <c r="C61" s="41" t="s">
        <v>328</v>
      </c>
      <c r="D61" s="75">
        <v>1500</v>
      </c>
      <c r="E61" s="75">
        <v>5000</v>
      </c>
      <c r="F61" s="75">
        <v>6000</v>
      </c>
      <c r="G61" s="75">
        <v>12000</v>
      </c>
      <c r="H61" s="75"/>
      <c r="I61" s="74">
        <f t="shared" si="3"/>
        <v>0</v>
      </c>
      <c r="J61" s="74">
        <v>0</v>
      </c>
      <c r="K61" s="74">
        <v>0</v>
      </c>
      <c r="L61" s="139">
        <v>0</v>
      </c>
      <c r="M61" s="139">
        <v>0</v>
      </c>
      <c r="N61" s="71">
        <f t="shared" si="4"/>
        <v>1565.835389158028</v>
      </c>
      <c r="O61" s="108">
        <f t="shared" si="2"/>
        <v>926.835389158028</v>
      </c>
      <c r="P61" s="74">
        <v>639</v>
      </c>
      <c r="Q61" s="118" t="s">
        <v>376</v>
      </c>
      <c r="R61" s="76"/>
      <c r="S61" s="163"/>
      <c r="T61" s="114"/>
      <c r="U61" s="58"/>
    </row>
    <row r="62" spans="1:21" s="4" customFormat="1" ht="14.25" customHeight="1">
      <c r="A62" s="143" t="s">
        <v>553</v>
      </c>
      <c r="B62" s="14" t="s">
        <v>283</v>
      </c>
      <c r="C62" s="41" t="s">
        <v>328</v>
      </c>
      <c r="D62" s="75">
        <v>1000</v>
      </c>
      <c r="E62" s="75">
        <v>1000</v>
      </c>
      <c r="F62" s="75">
        <v>1000</v>
      </c>
      <c r="G62" s="75">
        <v>1000</v>
      </c>
      <c r="H62" s="75">
        <v>1000</v>
      </c>
      <c r="I62" s="74">
        <f t="shared" si="3"/>
        <v>63.91164853706237</v>
      </c>
      <c r="J62" s="74">
        <v>64</v>
      </c>
      <c r="K62" s="74">
        <v>64</v>
      </c>
      <c r="L62" s="139">
        <v>64</v>
      </c>
      <c r="M62" s="139">
        <v>64</v>
      </c>
      <c r="N62" s="71">
        <f t="shared" si="4"/>
        <v>575.5582426853118</v>
      </c>
      <c r="O62" s="108">
        <f t="shared" si="2"/>
        <v>575.5582426853118</v>
      </c>
      <c r="P62" s="74">
        <v>0</v>
      </c>
      <c r="Q62" s="118" t="s">
        <v>376</v>
      </c>
      <c r="R62" s="76">
        <v>1000</v>
      </c>
      <c r="S62" s="163"/>
      <c r="T62" s="114"/>
      <c r="U62" s="58"/>
    </row>
    <row r="63" spans="1:21" ht="16.5" customHeight="1">
      <c r="A63" s="144" t="s">
        <v>554</v>
      </c>
      <c r="B63" s="13" t="s">
        <v>378</v>
      </c>
      <c r="C63" s="39"/>
      <c r="D63" s="77">
        <f aca="true" t="shared" si="13" ref="D63:M63">SUM(D64:D71)</f>
        <v>44950</v>
      </c>
      <c r="E63" s="77">
        <f t="shared" si="13"/>
        <v>48850</v>
      </c>
      <c r="F63" s="77">
        <f t="shared" si="13"/>
        <v>50950</v>
      </c>
      <c r="G63" s="77">
        <f t="shared" si="13"/>
        <v>43900</v>
      </c>
      <c r="H63" s="77">
        <f t="shared" si="13"/>
        <v>46150</v>
      </c>
      <c r="I63" s="71">
        <f t="shared" si="3"/>
        <v>2949.5225799854284</v>
      </c>
      <c r="J63" s="105">
        <f>SUM(J64:J71)</f>
        <v>7442</v>
      </c>
      <c r="K63" s="105">
        <f t="shared" si="13"/>
        <v>7747</v>
      </c>
      <c r="L63" s="187">
        <f t="shared" si="13"/>
        <v>7958.4</v>
      </c>
      <c r="M63" s="187">
        <f t="shared" si="13"/>
        <v>8215.4</v>
      </c>
      <c r="N63" s="71">
        <f t="shared" si="4"/>
        <v>46369.255076502246</v>
      </c>
      <c r="O63" s="108">
        <f t="shared" si="2"/>
        <v>45666.255076502246</v>
      </c>
      <c r="P63" s="105">
        <f>SUM(P64:P71)</f>
        <v>703</v>
      </c>
      <c r="Q63" s="118"/>
      <c r="R63" s="78">
        <f>SUM(R64:R71)</f>
        <v>116417</v>
      </c>
      <c r="S63" s="107"/>
      <c r="T63" s="22"/>
      <c r="U63" s="107"/>
    </row>
    <row r="64" spans="1:21" ht="21" customHeight="1">
      <c r="A64" s="143" t="s">
        <v>555</v>
      </c>
      <c r="B64" s="14" t="s">
        <v>284</v>
      </c>
      <c r="C64" s="41" t="s">
        <v>328</v>
      </c>
      <c r="D64" s="75">
        <v>1500</v>
      </c>
      <c r="E64" s="75">
        <v>800</v>
      </c>
      <c r="F64" s="75">
        <v>800</v>
      </c>
      <c r="G64" s="75">
        <v>800</v>
      </c>
      <c r="H64" s="75">
        <v>800</v>
      </c>
      <c r="I64" s="74">
        <f t="shared" si="3"/>
        <v>51.1293188296499</v>
      </c>
      <c r="J64" s="140">
        <v>32</v>
      </c>
      <c r="K64" s="74">
        <v>51</v>
      </c>
      <c r="L64" s="139">
        <v>32</v>
      </c>
      <c r="M64" s="139">
        <v>32</v>
      </c>
      <c r="N64" s="71">
        <f t="shared" si="4"/>
        <v>447.38474812419315</v>
      </c>
      <c r="O64" s="108">
        <f t="shared" si="2"/>
        <v>447.38474812419315</v>
      </c>
      <c r="P64" s="74">
        <v>0</v>
      </c>
      <c r="Q64" s="118" t="s">
        <v>376</v>
      </c>
      <c r="R64" s="101">
        <v>500</v>
      </c>
      <c r="S64" s="163"/>
      <c r="T64" s="22"/>
      <c r="U64" s="107"/>
    </row>
    <row r="65" spans="1:21" ht="16.5" customHeight="1">
      <c r="A65" s="143" t="s">
        <v>556</v>
      </c>
      <c r="B65" s="14" t="s">
        <v>401</v>
      </c>
      <c r="C65" s="41" t="s">
        <v>328</v>
      </c>
      <c r="D65" s="75">
        <v>150</v>
      </c>
      <c r="E65" s="75">
        <v>150</v>
      </c>
      <c r="F65" s="75">
        <v>150</v>
      </c>
      <c r="G65" s="75">
        <v>150</v>
      </c>
      <c r="H65" s="75">
        <v>150</v>
      </c>
      <c r="I65" s="74">
        <f t="shared" si="3"/>
        <v>9.586747280559354</v>
      </c>
      <c r="J65" s="74">
        <v>10</v>
      </c>
      <c r="K65" s="74">
        <v>10</v>
      </c>
      <c r="L65" s="139">
        <v>10</v>
      </c>
      <c r="M65" s="139">
        <v>10</v>
      </c>
      <c r="N65" s="71">
        <f t="shared" si="4"/>
        <v>87.93373640279677</v>
      </c>
      <c r="O65" s="108">
        <f t="shared" si="2"/>
        <v>87.93373640279677</v>
      </c>
      <c r="P65" s="74">
        <v>0</v>
      </c>
      <c r="Q65" s="118" t="s">
        <v>376</v>
      </c>
      <c r="R65" s="76">
        <v>150</v>
      </c>
      <c r="S65" s="163"/>
      <c r="T65" s="22"/>
      <c r="U65" s="107"/>
    </row>
    <row r="66" spans="1:21" s="4" customFormat="1" ht="23.25" customHeight="1">
      <c r="A66" s="143" t="s">
        <v>557</v>
      </c>
      <c r="B66" s="14" t="s">
        <v>285</v>
      </c>
      <c r="C66" s="41" t="s">
        <v>328</v>
      </c>
      <c r="D66" s="75">
        <v>8800</v>
      </c>
      <c r="E66" s="75">
        <v>9350</v>
      </c>
      <c r="F66" s="75">
        <v>9900</v>
      </c>
      <c r="G66" s="75">
        <v>1500</v>
      </c>
      <c r="H66" s="75">
        <v>1500</v>
      </c>
      <c r="I66" s="74">
        <f t="shared" si="3"/>
        <v>95.86747280559355</v>
      </c>
      <c r="J66" s="140">
        <v>32</v>
      </c>
      <c r="K66" s="74">
        <v>96</v>
      </c>
      <c r="L66" s="139">
        <v>96</v>
      </c>
      <c r="M66" s="139">
        <v>96</v>
      </c>
      <c r="N66" s="71">
        <f t="shared" si="4"/>
        <v>2304.4566870757867</v>
      </c>
      <c r="O66" s="108">
        <f t="shared" si="2"/>
        <v>2304.4566870757867</v>
      </c>
      <c r="P66" s="74">
        <v>0</v>
      </c>
      <c r="Q66" s="118" t="s">
        <v>376</v>
      </c>
      <c r="R66" s="101">
        <v>500</v>
      </c>
      <c r="S66" s="163"/>
      <c r="T66" s="114"/>
      <c r="U66" s="58"/>
    </row>
    <row r="67" spans="1:21" ht="24">
      <c r="A67" s="143" t="s">
        <v>558</v>
      </c>
      <c r="B67" s="14" t="s">
        <v>297</v>
      </c>
      <c r="C67" s="41" t="s">
        <v>328</v>
      </c>
      <c r="D67" s="75">
        <v>1000</v>
      </c>
      <c r="E67" s="75">
        <v>1500</v>
      </c>
      <c r="F67" s="75">
        <v>1500</v>
      </c>
      <c r="G67" s="75">
        <v>1500</v>
      </c>
      <c r="H67" s="75">
        <v>2000</v>
      </c>
      <c r="I67" s="74">
        <f t="shared" si="3"/>
        <v>127.82329707412474</v>
      </c>
      <c r="J67" s="74">
        <v>128</v>
      </c>
      <c r="K67" s="74">
        <v>128</v>
      </c>
      <c r="L67" s="139">
        <v>128</v>
      </c>
      <c r="M67" s="139">
        <v>128</v>
      </c>
      <c r="N67" s="71">
        <f t="shared" si="4"/>
        <v>991.3373640279679</v>
      </c>
      <c r="O67" s="108">
        <f t="shared" si="2"/>
        <v>991.3373640279679</v>
      </c>
      <c r="P67" s="74">
        <v>0</v>
      </c>
      <c r="Q67" s="118" t="s">
        <v>376</v>
      </c>
      <c r="R67" s="76">
        <v>2000</v>
      </c>
      <c r="S67" s="163"/>
      <c r="T67" s="22"/>
      <c r="U67" s="107"/>
    </row>
    <row r="68" spans="1:21" ht="13.5" customHeight="1">
      <c r="A68" s="143" t="s">
        <v>559</v>
      </c>
      <c r="B68" s="14" t="s">
        <v>298</v>
      </c>
      <c r="C68" s="41" t="s">
        <v>328</v>
      </c>
      <c r="D68" s="75">
        <v>1100</v>
      </c>
      <c r="E68" s="75">
        <v>1150</v>
      </c>
      <c r="F68" s="75">
        <v>1200</v>
      </c>
      <c r="G68" s="75">
        <v>1250</v>
      </c>
      <c r="H68" s="75">
        <v>1300</v>
      </c>
      <c r="I68" s="74">
        <f t="shared" si="3"/>
        <v>83.08514309818108</v>
      </c>
      <c r="J68" s="140">
        <v>55</v>
      </c>
      <c r="K68" s="98">
        <v>58</v>
      </c>
      <c r="L68" s="139">
        <v>60</v>
      </c>
      <c r="M68" s="139">
        <v>60</v>
      </c>
      <c r="N68" s="71">
        <f t="shared" si="4"/>
        <v>616.4698912223743</v>
      </c>
      <c r="O68" s="108">
        <f t="shared" si="2"/>
        <v>616.4698912223743</v>
      </c>
      <c r="P68" s="74">
        <v>0</v>
      </c>
      <c r="Q68" s="118" t="s">
        <v>376</v>
      </c>
      <c r="R68" s="101">
        <v>860</v>
      </c>
      <c r="S68" s="163"/>
      <c r="T68" s="22"/>
      <c r="U68" s="107"/>
    </row>
    <row r="69" spans="1:21" s="4" customFormat="1" ht="24" customHeight="1">
      <c r="A69" s="143" t="s">
        <v>560</v>
      </c>
      <c r="B69" s="14" t="s">
        <v>414</v>
      </c>
      <c r="C69" s="41" t="s">
        <v>328</v>
      </c>
      <c r="D69" s="75">
        <v>400</v>
      </c>
      <c r="E69" s="75">
        <v>400</v>
      </c>
      <c r="F69" s="75">
        <v>400</v>
      </c>
      <c r="G69" s="75">
        <v>400</v>
      </c>
      <c r="H69" s="75">
        <v>400</v>
      </c>
      <c r="I69" s="74">
        <f t="shared" si="3"/>
        <v>25.56465941482495</v>
      </c>
      <c r="J69" s="74">
        <v>26</v>
      </c>
      <c r="K69" s="74">
        <v>26</v>
      </c>
      <c r="L69" s="139">
        <v>6.4</v>
      </c>
      <c r="M69" s="139">
        <v>6.4</v>
      </c>
      <c r="N69" s="71">
        <f t="shared" si="4"/>
        <v>192.62329707412476</v>
      </c>
      <c r="O69" s="108">
        <f t="shared" si="2"/>
        <v>192.62329707412476</v>
      </c>
      <c r="P69" s="74">
        <v>0</v>
      </c>
      <c r="Q69" s="118" t="s">
        <v>376</v>
      </c>
      <c r="R69" s="76">
        <v>400</v>
      </c>
      <c r="S69" s="163"/>
      <c r="T69" s="114"/>
      <c r="U69" s="58"/>
    </row>
    <row r="70" spans="1:21" s="4" customFormat="1" ht="24">
      <c r="A70" s="143" t="s">
        <v>561</v>
      </c>
      <c r="B70" s="14" t="s">
        <v>286</v>
      </c>
      <c r="C70" s="41" t="s">
        <v>328</v>
      </c>
      <c r="D70" s="75">
        <v>3000</v>
      </c>
      <c r="E70" s="75">
        <v>5000</v>
      </c>
      <c r="F70" s="75">
        <v>5000</v>
      </c>
      <c r="G70" s="75">
        <v>5000</v>
      </c>
      <c r="H70" s="75">
        <v>5000</v>
      </c>
      <c r="I70" s="74">
        <f t="shared" si="3"/>
        <v>319.5582426853118</v>
      </c>
      <c r="J70" s="74">
        <v>320</v>
      </c>
      <c r="K70" s="98">
        <v>300</v>
      </c>
      <c r="L70" s="139">
        <v>300</v>
      </c>
      <c r="M70" s="139">
        <v>300</v>
      </c>
      <c r="N70" s="71">
        <f t="shared" si="4"/>
        <v>2689.9679163524343</v>
      </c>
      <c r="O70" s="108">
        <f aca="true" t="shared" si="14" ref="O70:O133">N70-P70</f>
        <v>1986.9679163524343</v>
      </c>
      <c r="P70" s="74">
        <v>703</v>
      </c>
      <c r="Q70" s="118" t="s">
        <v>376</v>
      </c>
      <c r="R70" s="76">
        <v>5000</v>
      </c>
      <c r="S70" s="163"/>
      <c r="T70" s="114"/>
      <c r="U70" s="58"/>
    </row>
    <row r="71" spans="1:21" s="4" customFormat="1" ht="12">
      <c r="A71" s="143" t="s">
        <v>562</v>
      </c>
      <c r="B71" s="145" t="s">
        <v>658</v>
      </c>
      <c r="C71" s="41" t="s">
        <v>328</v>
      </c>
      <c r="D71" s="75">
        <v>29000</v>
      </c>
      <c r="E71" s="75">
        <v>30500</v>
      </c>
      <c r="F71" s="75">
        <v>32000</v>
      </c>
      <c r="G71" s="75">
        <v>33300</v>
      </c>
      <c r="H71" s="75">
        <v>35000</v>
      </c>
      <c r="I71" s="74">
        <f t="shared" si="3"/>
        <v>2236.907698797183</v>
      </c>
      <c r="J71" s="140">
        <v>6839</v>
      </c>
      <c r="K71" s="98">
        <v>7078</v>
      </c>
      <c r="L71" s="139">
        <v>7326</v>
      </c>
      <c r="M71" s="139">
        <v>7583</v>
      </c>
      <c r="N71" s="71">
        <f aca="true" t="shared" si="15" ref="N71:N134">SUM(D71:G71)/15.6466+SUM(I71:M71)</f>
        <v>39039.081436222565</v>
      </c>
      <c r="O71" s="108">
        <f t="shared" si="14"/>
        <v>39039.081436222565</v>
      </c>
      <c r="P71" s="74">
        <v>0</v>
      </c>
      <c r="Q71" s="118" t="s">
        <v>376</v>
      </c>
      <c r="R71" s="101">
        <v>107007</v>
      </c>
      <c r="S71" s="163"/>
      <c r="T71" s="170"/>
      <c r="U71" s="58"/>
    </row>
    <row r="72" spans="1:21" s="7" customFormat="1" ht="24">
      <c r="A72" s="144" t="s">
        <v>30</v>
      </c>
      <c r="B72" s="12" t="s">
        <v>287</v>
      </c>
      <c r="C72" s="39"/>
      <c r="D72" s="77">
        <f aca="true" t="shared" si="16" ref="D72:M72">SUM(D73:D77)</f>
        <v>900</v>
      </c>
      <c r="E72" s="77">
        <f t="shared" si="16"/>
        <v>1200</v>
      </c>
      <c r="F72" s="77">
        <f t="shared" si="16"/>
        <v>800</v>
      </c>
      <c r="G72" s="77">
        <f t="shared" si="16"/>
        <v>700</v>
      </c>
      <c r="H72" s="77">
        <f t="shared" si="16"/>
        <v>700</v>
      </c>
      <c r="I72" s="71">
        <f aca="true" t="shared" si="17" ref="I72:I136">H72/15.6466</f>
        <v>44.73815397594366</v>
      </c>
      <c r="J72" s="105">
        <f>SUM(J73:J77)</f>
        <v>56</v>
      </c>
      <c r="K72" s="105">
        <f t="shared" si="16"/>
        <v>51</v>
      </c>
      <c r="L72" s="187">
        <f t="shared" si="16"/>
        <v>61</v>
      </c>
      <c r="M72" s="187">
        <f t="shared" si="16"/>
        <v>45</v>
      </c>
      <c r="N72" s="71">
        <f t="shared" si="15"/>
        <v>487.8200887093682</v>
      </c>
      <c r="O72" s="108">
        <f t="shared" si="14"/>
        <v>487.8200887093682</v>
      </c>
      <c r="P72" s="105">
        <f>SUM(P73:P74)</f>
        <v>0</v>
      </c>
      <c r="Q72" s="119"/>
      <c r="R72" s="78">
        <f>SUM(R73:R77)</f>
        <v>700</v>
      </c>
      <c r="S72" s="166"/>
      <c r="T72" s="167"/>
      <c r="U72" s="166"/>
    </row>
    <row r="73" spans="1:21" s="4" customFormat="1" ht="12">
      <c r="A73" s="143" t="s">
        <v>31</v>
      </c>
      <c r="B73" s="23" t="s">
        <v>288</v>
      </c>
      <c r="C73" s="41" t="s">
        <v>320</v>
      </c>
      <c r="D73" s="75">
        <v>200</v>
      </c>
      <c r="E73" s="75">
        <v>200</v>
      </c>
      <c r="F73" s="75">
        <v>200</v>
      </c>
      <c r="G73" s="75">
        <v>200</v>
      </c>
      <c r="H73" s="75">
        <v>200</v>
      </c>
      <c r="I73" s="74">
        <f t="shared" si="17"/>
        <v>12.782329707412474</v>
      </c>
      <c r="J73" s="74">
        <v>13</v>
      </c>
      <c r="K73" s="74">
        <v>13</v>
      </c>
      <c r="L73" s="139">
        <v>13</v>
      </c>
      <c r="M73" s="139">
        <v>13</v>
      </c>
      <c r="N73" s="71">
        <f t="shared" si="15"/>
        <v>115.91164853706238</v>
      </c>
      <c r="O73" s="108">
        <f t="shared" si="14"/>
        <v>115.91164853706238</v>
      </c>
      <c r="P73" s="74">
        <v>0</v>
      </c>
      <c r="Q73" s="118" t="s">
        <v>424</v>
      </c>
      <c r="R73" s="76">
        <v>200</v>
      </c>
      <c r="S73" s="163"/>
      <c r="T73" s="114"/>
      <c r="U73" s="58"/>
    </row>
    <row r="74" spans="1:21" s="4" customFormat="1" ht="29.25" customHeight="1">
      <c r="A74" s="143" t="s">
        <v>32</v>
      </c>
      <c r="B74" s="23" t="s">
        <v>333</v>
      </c>
      <c r="C74" s="41" t="s">
        <v>320</v>
      </c>
      <c r="D74" s="79">
        <v>200</v>
      </c>
      <c r="E74" s="79">
        <v>600</v>
      </c>
      <c r="F74" s="79">
        <v>300</v>
      </c>
      <c r="G74" s="79">
        <v>300</v>
      </c>
      <c r="H74" s="79">
        <v>300</v>
      </c>
      <c r="I74" s="74">
        <f t="shared" si="17"/>
        <v>19.17349456111871</v>
      </c>
      <c r="J74" s="140">
        <v>30</v>
      </c>
      <c r="K74" s="74">
        <v>19</v>
      </c>
      <c r="L74" s="139">
        <v>19</v>
      </c>
      <c r="M74" s="139">
        <v>19</v>
      </c>
      <c r="N74" s="71">
        <f t="shared" si="15"/>
        <v>195.64980251300602</v>
      </c>
      <c r="O74" s="108">
        <f t="shared" si="14"/>
        <v>195.64980251300602</v>
      </c>
      <c r="P74" s="74">
        <v>0</v>
      </c>
      <c r="Q74" s="118" t="s">
        <v>424</v>
      </c>
      <c r="R74" s="80">
        <v>300</v>
      </c>
      <c r="S74" s="163"/>
      <c r="T74" s="114"/>
      <c r="U74" s="58"/>
    </row>
    <row r="75" spans="1:21" s="4" customFormat="1" ht="24">
      <c r="A75" s="143" t="s">
        <v>33</v>
      </c>
      <c r="B75" s="23" t="s">
        <v>334</v>
      </c>
      <c r="C75" s="41" t="s">
        <v>320</v>
      </c>
      <c r="D75" s="79"/>
      <c r="E75" s="79">
        <v>100</v>
      </c>
      <c r="F75" s="79"/>
      <c r="G75" s="79"/>
      <c r="H75" s="79"/>
      <c r="I75" s="74">
        <f t="shared" si="17"/>
        <v>0</v>
      </c>
      <c r="J75" s="74">
        <v>0</v>
      </c>
      <c r="K75" s="74">
        <v>0</v>
      </c>
      <c r="L75" s="139">
        <v>10</v>
      </c>
      <c r="M75" s="139">
        <v>0</v>
      </c>
      <c r="N75" s="71">
        <f t="shared" si="15"/>
        <v>16.391164853706236</v>
      </c>
      <c r="O75" s="108">
        <f t="shared" si="14"/>
        <v>16.391164853706236</v>
      </c>
      <c r="P75" s="74">
        <v>0</v>
      </c>
      <c r="Q75" s="118" t="s">
        <v>424</v>
      </c>
      <c r="R75" s="80"/>
      <c r="S75" s="163"/>
      <c r="T75" s="114"/>
      <c r="U75" s="58"/>
    </row>
    <row r="76" spans="1:21" s="4" customFormat="1" ht="36">
      <c r="A76" s="143" t="s">
        <v>34</v>
      </c>
      <c r="B76" s="23" t="s">
        <v>289</v>
      </c>
      <c r="C76" s="41" t="s">
        <v>320</v>
      </c>
      <c r="D76" s="79">
        <v>500</v>
      </c>
      <c r="E76" s="79">
        <v>300</v>
      </c>
      <c r="F76" s="79">
        <v>300</v>
      </c>
      <c r="G76" s="79">
        <v>200</v>
      </c>
      <c r="H76" s="79">
        <v>200</v>
      </c>
      <c r="I76" s="74">
        <f t="shared" si="17"/>
        <v>12.782329707412474</v>
      </c>
      <c r="J76" s="74">
        <v>13</v>
      </c>
      <c r="K76" s="74">
        <v>13</v>
      </c>
      <c r="L76" s="139">
        <v>13</v>
      </c>
      <c r="M76" s="139">
        <v>13</v>
      </c>
      <c r="N76" s="71">
        <f t="shared" si="15"/>
        <v>147.86747280559354</v>
      </c>
      <c r="O76" s="108">
        <f t="shared" si="14"/>
        <v>147.86747280559354</v>
      </c>
      <c r="P76" s="74">
        <v>0</v>
      </c>
      <c r="Q76" s="118" t="s">
        <v>424</v>
      </c>
      <c r="R76" s="80">
        <v>200</v>
      </c>
      <c r="S76" s="163"/>
      <c r="T76" s="114"/>
      <c r="U76" s="58"/>
    </row>
    <row r="77" spans="1:21" s="4" customFormat="1" ht="24">
      <c r="A77" s="143" t="s">
        <v>35</v>
      </c>
      <c r="B77" s="23" t="s">
        <v>335</v>
      </c>
      <c r="C77" s="41" t="s">
        <v>320</v>
      </c>
      <c r="D77" s="79"/>
      <c r="E77" s="79"/>
      <c r="F77" s="79"/>
      <c r="G77" s="79"/>
      <c r="H77" s="79"/>
      <c r="I77" s="74">
        <f t="shared" si="17"/>
        <v>0</v>
      </c>
      <c r="J77" s="74">
        <v>0</v>
      </c>
      <c r="K77" s="74">
        <v>6</v>
      </c>
      <c r="L77" s="139">
        <v>6</v>
      </c>
      <c r="M77" s="139">
        <v>0</v>
      </c>
      <c r="N77" s="71">
        <f t="shared" si="15"/>
        <v>12</v>
      </c>
      <c r="O77" s="108">
        <f t="shared" si="14"/>
        <v>12</v>
      </c>
      <c r="P77" s="74">
        <v>0</v>
      </c>
      <c r="Q77" s="118" t="s">
        <v>424</v>
      </c>
      <c r="R77" s="80"/>
      <c r="S77" s="163"/>
      <c r="T77" s="114"/>
      <c r="U77" s="58"/>
    </row>
    <row r="78" spans="1:21" s="7" customFormat="1" ht="25.5" customHeight="1">
      <c r="A78" s="144" t="s">
        <v>36</v>
      </c>
      <c r="B78" s="12" t="s">
        <v>290</v>
      </c>
      <c r="C78" s="39"/>
      <c r="D78" s="77">
        <f>SUM(D79:D83)</f>
        <v>1350</v>
      </c>
      <c r="E78" s="77">
        <f aca="true" t="shared" si="18" ref="E78:M78">SUM(E79:E83)</f>
        <v>1200</v>
      </c>
      <c r="F78" s="77">
        <f t="shared" si="18"/>
        <v>1000</v>
      </c>
      <c r="G78" s="77">
        <f t="shared" si="18"/>
        <v>1250</v>
      </c>
      <c r="H78" s="77">
        <f t="shared" si="18"/>
        <v>1200</v>
      </c>
      <c r="I78" s="71">
        <f t="shared" si="17"/>
        <v>76.69397824447483</v>
      </c>
      <c r="J78" s="105">
        <f>SUM(J79:J83)</f>
        <v>84</v>
      </c>
      <c r="K78" s="105">
        <f t="shared" si="18"/>
        <v>84</v>
      </c>
      <c r="L78" s="187">
        <f t="shared" si="18"/>
        <v>84</v>
      </c>
      <c r="M78" s="187">
        <f t="shared" si="18"/>
        <v>84</v>
      </c>
      <c r="N78" s="71">
        <f t="shared" si="15"/>
        <v>719.4698912223741</v>
      </c>
      <c r="O78" s="108">
        <f t="shared" si="14"/>
        <v>719.4698912223741</v>
      </c>
      <c r="P78" s="105">
        <f>SUM(P79:P83)</f>
        <v>0</v>
      </c>
      <c r="Q78" s="118"/>
      <c r="R78" s="78">
        <f>SUM(R79:R83)</f>
        <v>1300</v>
      </c>
      <c r="S78" s="166"/>
      <c r="T78" s="167"/>
      <c r="U78" s="166"/>
    </row>
    <row r="79" spans="1:21" s="4" customFormat="1" ht="24">
      <c r="A79" s="143" t="s">
        <v>37</v>
      </c>
      <c r="B79" s="23" t="s">
        <v>291</v>
      </c>
      <c r="C79" s="41" t="s">
        <v>320</v>
      </c>
      <c r="D79" s="75">
        <v>400</v>
      </c>
      <c r="E79" s="75">
        <v>900</v>
      </c>
      <c r="F79" s="75">
        <v>600</v>
      </c>
      <c r="G79" s="75">
        <v>600</v>
      </c>
      <c r="H79" s="75">
        <v>800</v>
      </c>
      <c r="I79" s="74">
        <f t="shared" si="17"/>
        <v>51.1293188296499</v>
      </c>
      <c r="J79" s="74">
        <v>58</v>
      </c>
      <c r="K79" s="74">
        <v>58</v>
      </c>
      <c r="L79" s="139">
        <v>58</v>
      </c>
      <c r="M79" s="139">
        <v>58</v>
      </c>
      <c r="N79" s="71">
        <f t="shared" si="15"/>
        <v>442.9084401723058</v>
      </c>
      <c r="O79" s="108">
        <f t="shared" si="14"/>
        <v>442.9084401723058</v>
      </c>
      <c r="P79" s="74">
        <v>0</v>
      </c>
      <c r="Q79" s="118" t="s">
        <v>424</v>
      </c>
      <c r="R79" s="76">
        <v>900</v>
      </c>
      <c r="S79" s="163"/>
      <c r="T79" s="114"/>
      <c r="U79" s="58"/>
    </row>
    <row r="80" spans="1:21" s="4" customFormat="1" ht="21" customHeight="1">
      <c r="A80" s="143" t="s">
        <v>38</v>
      </c>
      <c r="B80" s="23" t="s">
        <v>10</v>
      </c>
      <c r="C80" s="41" t="s">
        <v>328</v>
      </c>
      <c r="D80" s="75">
        <v>400</v>
      </c>
      <c r="E80" s="75">
        <v>300</v>
      </c>
      <c r="F80" s="75">
        <v>400</v>
      </c>
      <c r="G80" s="75">
        <v>500</v>
      </c>
      <c r="H80" s="75">
        <v>400</v>
      </c>
      <c r="I80" s="74">
        <f t="shared" si="17"/>
        <v>25.56465941482495</v>
      </c>
      <c r="J80" s="74">
        <v>26</v>
      </c>
      <c r="K80" s="74">
        <v>26</v>
      </c>
      <c r="L80" s="139">
        <v>26</v>
      </c>
      <c r="M80" s="139">
        <v>26</v>
      </c>
      <c r="N80" s="71">
        <f t="shared" si="15"/>
        <v>231.82329707412475</v>
      </c>
      <c r="O80" s="108">
        <f t="shared" si="14"/>
        <v>231.82329707412475</v>
      </c>
      <c r="P80" s="74">
        <v>0</v>
      </c>
      <c r="Q80" s="118" t="s">
        <v>424</v>
      </c>
      <c r="R80" s="76">
        <v>400</v>
      </c>
      <c r="S80" s="163"/>
      <c r="T80" s="114"/>
      <c r="U80" s="58"/>
    </row>
    <row r="81" spans="1:21" ht="48.75" customHeight="1">
      <c r="A81" s="143" t="s">
        <v>39</v>
      </c>
      <c r="B81" s="14" t="s">
        <v>11</v>
      </c>
      <c r="C81" s="41" t="s">
        <v>328</v>
      </c>
      <c r="D81" s="75">
        <v>150</v>
      </c>
      <c r="E81" s="75"/>
      <c r="F81" s="75"/>
      <c r="G81" s="75">
        <v>150</v>
      </c>
      <c r="H81" s="75"/>
      <c r="I81" s="74">
        <f t="shared" si="17"/>
        <v>0</v>
      </c>
      <c r="J81" s="74">
        <v>0</v>
      </c>
      <c r="K81" s="74">
        <v>0</v>
      </c>
      <c r="L81" s="139">
        <v>0</v>
      </c>
      <c r="M81" s="139">
        <v>0</v>
      </c>
      <c r="N81" s="71">
        <f t="shared" si="15"/>
        <v>19.17349456111871</v>
      </c>
      <c r="O81" s="108">
        <f t="shared" si="14"/>
        <v>19.17349456111871</v>
      </c>
      <c r="P81" s="74">
        <v>0</v>
      </c>
      <c r="Q81" s="118" t="s">
        <v>424</v>
      </c>
      <c r="R81" s="76"/>
      <c r="S81" s="163"/>
      <c r="T81" s="22"/>
      <c r="U81" s="107"/>
    </row>
    <row r="82" spans="1:21" s="4" customFormat="1" ht="19.5" customHeight="1">
      <c r="A82" s="143" t="s">
        <v>40</v>
      </c>
      <c r="B82" s="23" t="s">
        <v>12</v>
      </c>
      <c r="C82" s="41" t="s">
        <v>327</v>
      </c>
      <c r="D82" s="75">
        <v>200</v>
      </c>
      <c r="E82" s="75"/>
      <c r="F82" s="75"/>
      <c r="G82" s="75"/>
      <c r="H82" s="75"/>
      <c r="I82" s="74">
        <f t="shared" si="17"/>
        <v>0</v>
      </c>
      <c r="J82" s="74">
        <v>0</v>
      </c>
      <c r="K82" s="74">
        <v>0</v>
      </c>
      <c r="L82" s="139">
        <v>0</v>
      </c>
      <c r="M82" s="139">
        <v>0</v>
      </c>
      <c r="N82" s="71">
        <f t="shared" si="15"/>
        <v>12.782329707412474</v>
      </c>
      <c r="O82" s="108">
        <f t="shared" si="14"/>
        <v>12.782329707412474</v>
      </c>
      <c r="P82" s="74">
        <v>0</v>
      </c>
      <c r="Q82" s="118" t="s">
        <v>424</v>
      </c>
      <c r="R82" s="76"/>
      <c r="S82" s="163"/>
      <c r="T82" s="114"/>
      <c r="U82" s="58"/>
    </row>
    <row r="83" spans="1:21" s="4" customFormat="1" ht="21" customHeight="1">
      <c r="A83" s="143" t="s">
        <v>41</v>
      </c>
      <c r="B83" s="23" t="s">
        <v>13</v>
      </c>
      <c r="C83" s="41" t="s">
        <v>320</v>
      </c>
      <c r="D83" s="75">
        <v>200</v>
      </c>
      <c r="E83" s="75"/>
      <c r="F83" s="75"/>
      <c r="G83" s="75"/>
      <c r="H83" s="75"/>
      <c r="I83" s="74">
        <f t="shared" si="17"/>
        <v>0</v>
      </c>
      <c r="J83" s="74">
        <v>0</v>
      </c>
      <c r="K83" s="74">
        <v>0</v>
      </c>
      <c r="L83" s="139">
        <v>0</v>
      </c>
      <c r="M83" s="139">
        <v>0</v>
      </c>
      <c r="N83" s="71">
        <f t="shared" si="15"/>
        <v>12.782329707412474</v>
      </c>
      <c r="O83" s="108">
        <f t="shared" si="14"/>
        <v>12.782329707412474</v>
      </c>
      <c r="P83" s="74">
        <v>0</v>
      </c>
      <c r="Q83" s="118" t="s">
        <v>424</v>
      </c>
      <c r="R83" s="76"/>
      <c r="S83" s="163"/>
      <c r="T83" s="114"/>
      <c r="U83" s="58"/>
    </row>
    <row r="84" spans="1:21" ht="24">
      <c r="A84" s="144" t="s">
        <v>42</v>
      </c>
      <c r="B84" s="13" t="s">
        <v>379</v>
      </c>
      <c r="C84" s="39"/>
      <c r="D84" s="77">
        <f>SUM(D85:D92)</f>
        <v>15250</v>
      </c>
      <c r="E84" s="77">
        <f aca="true" t="shared" si="19" ref="E84:M84">SUM(E85:E92)</f>
        <v>15250</v>
      </c>
      <c r="F84" s="77">
        <f t="shared" si="19"/>
        <v>14050</v>
      </c>
      <c r="G84" s="77">
        <f t="shared" si="19"/>
        <v>11350</v>
      </c>
      <c r="H84" s="77">
        <f t="shared" si="19"/>
        <v>11350</v>
      </c>
      <c r="I84" s="71">
        <f t="shared" si="17"/>
        <v>725.3972108956578</v>
      </c>
      <c r="J84" s="105">
        <f>SUM(J85:J92)</f>
        <v>726</v>
      </c>
      <c r="K84" s="105">
        <f t="shared" si="19"/>
        <v>726</v>
      </c>
      <c r="L84" s="187">
        <f t="shared" si="19"/>
        <v>996</v>
      </c>
      <c r="M84" s="187">
        <f t="shared" si="19"/>
        <v>996</v>
      </c>
      <c r="N84" s="71">
        <f t="shared" si="15"/>
        <v>7742.0583641174435</v>
      </c>
      <c r="O84" s="108">
        <f t="shared" si="14"/>
        <v>7637.0583641174435</v>
      </c>
      <c r="P84" s="105">
        <f>SUM(P85:P92)</f>
        <v>105</v>
      </c>
      <c r="Q84" s="118"/>
      <c r="R84" s="78">
        <f>SUM(R85:R92)</f>
        <v>11350</v>
      </c>
      <c r="S84" s="107"/>
      <c r="T84" s="22"/>
      <c r="U84" s="107"/>
    </row>
    <row r="85" spans="1:21" ht="33.75" customHeight="1">
      <c r="A85" s="143" t="s">
        <v>43</v>
      </c>
      <c r="B85" s="14" t="s">
        <v>421</v>
      </c>
      <c r="C85" s="41" t="s">
        <v>320</v>
      </c>
      <c r="D85" s="75">
        <v>1000</v>
      </c>
      <c r="E85" s="75">
        <v>200</v>
      </c>
      <c r="F85" s="75">
        <v>500</v>
      </c>
      <c r="G85" s="75">
        <v>200</v>
      </c>
      <c r="H85" s="75">
        <v>200</v>
      </c>
      <c r="I85" s="74">
        <f t="shared" si="17"/>
        <v>12.782329707412474</v>
      </c>
      <c r="J85" s="74">
        <v>13</v>
      </c>
      <c r="K85" s="74">
        <v>13</v>
      </c>
      <c r="L85" s="139">
        <v>13</v>
      </c>
      <c r="M85" s="139">
        <v>13</v>
      </c>
      <c r="N85" s="71">
        <f t="shared" si="15"/>
        <v>186.21446192783097</v>
      </c>
      <c r="O85" s="108">
        <f t="shared" si="14"/>
        <v>186.21446192783097</v>
      </c>
      <c r="P85" s="74">
        <v>0</v>
      </c>
      <c r="Q85" s="118" t="s">
        <v>424</v>
      </c>
      <c r="R85" s="76">
        <v>200</v>
      </c>
      <c r="S85" s="163"/>
      <c r="T85" s="22"/>
      <c r="U85" s="107"/>
    </row>
    <row r="86" spans="1:21" ht="24">
      <c r="A86" s="143" t="s">
        <v>44</v>
      </c>
      <c r="B86" s="14" t="s">
        <v>14</v>
      </c>
      <c r="C86" s="41" t="s">
        <v>320</v>
      </c>
      <c r="D86" s="75">
        <v>1500</v>
      </c>
      <c r="E86" s="75">
        <v>1500</v>
      </c>
      <c r="F86" s="75"/>
      <c r="G86" s="75"/>
      <c r="H86" s="75"/>
      <c r="I86" s="74">
        <f t="shared" si="17"/>
        <v>0</v>
      </c>
      <c r="J86" s="74">
        <v>0</v>
      </c>
      <c r="K86" s="74">
        <v>0</v>
      </c>
      <c r="L86" s="139">
        <v>96</v>
      </c>
      <c r="M86" s="139">
        <v>96</v>
      </c>
      <c r="N86" s="71">
        <f t="shared" si="15"/>
        <v>383.7349456111871</v>
      </c>
      <c r="O86" s="108">
        <f t="shared" si="14"/>
        <v>383.7349456111871</v>
      </c>
      <c r="P86" s="74">
        <v>0</v>
      </c>
      <c r="Q86" s="118" t="s">
        <v>424</v>
      </c>
      <c r="R86" s="76"/>
      <c r="S86" s="163"/>
      <c r="T86" s="22"/>
      <c r="U86" s="107"/>
    </row>
    <row r="87" spans="1:21" ht="24">
      <c r="A87" s="143" t="s">
        <v>45</v>
      </c>
      <c r="B87" s="14" t="s">
        <v>15</v>
      </c>
      <c r="C87" s="41" t="s">
        <v>320</v>
      </c>
      <c r="D87" s="75">
        <v>1300</v>
      </c>
      <c r="E87" s="75">
        <v>200</v>
      </c>
      <c r="F87" s="75">
        <v>200</v>
      </c>
      <c r="G87" s="75">
        <v>200</v>
      </c>
      <c r="H87" s="75">
        <v>200</v>
      </c>
      <c r="I87" s="74">
        <f t="shared" si="17"/>
        <v>12.782329707412474</v>
      </c>
      <c r="J87" s="74">
        <v>13</v>
      </c>
      <c r="K87" s="74">
        <v>13</v>
      </c>
      <c r="L87" s="139">
        <v>13</v>
      </c>
      <c r="M87" s="139">
        <v>13</v>
      </c>
      <c r="N87" s="71">
        <f t="shared" si="15"/>
        <v>186.21446192783097</v>
      </c>
      <c r="O87" s="108">
        <f t="shared" si="14"/>
        <v>186.21446192783097</v>
      </c>
      <c r="P87" s="74">
        <v>0</v>
      </c>
      <c r="Q87" s="118" t="s">
        <v>424</v>
      </c>
      <c r="R87" s="76">
        <v>200</v>
      </c>
      <c r="S87" s="163"/>
      <c r="T87" s="22"/>
      <c r="U87" s="107"/>
    </row>
    <row r="88" spans="1:21" ht="39.75" customHeight="1">
      <c r="A88" s="143" t="s">
        <v>46</v>
      </c>
      <c r="B88" s="14" t="s">
        <v>380</v>
      </c>
      <c r="C88" s="41" t="s">
        <v>320</v>
      </c>
      <c r="D88" s="75">
        <v>300</v>
      </c>
      <c r="E88" s="75">
        <v>300</v>
      </c>
      <c r="F88" s="75">
        <v>300</v>
      </c>
      <c r="G88" s="75">
        <v>400</v>
      </c>
      <c r="H88" s="75">
        <v>400</v>
      </c>
      <c r="I88" s="74">
        <f t="shared" si="17"/>
        <v>25.56465941482495</v>
      </c>
      <c r="J88" s="74">
        <v>26</v>
      </c>
      <c r="K88" s="74">
        <v>26</v>
      </c>
      <c r="L88" s="139">
        <v>50</v>
      </c>
      <c r="M88" s="139">
        <v>50</v>
      </c>
      <c r="N88" s="71">
        <f t="shared" si="15"/>
        <v>260.649802513006</v>
      </c>
      <c r="O88" s="108">
        <f t="shared" si="14"/>
        <v>155.64980251300602</v>
      </c>
      <c r="P88" s="74">
        <v>105</v>
      </c>
      <c r="Q88" s="118" t="s">
        <v>637</v>
      </c>
      <c r="R88" s="76">
        <v>400</v>
      </c>
      <c r="S88" s="163"/>
      <c r="T88" s="22"/>
      <c r="U88" s="107"/>
    </row>
    <row r="89" spans="1:21" ht="18.75" customHeight="1">
      <c r="A89" s="143" t="s">
        <v>47</v>
      </c>
      <c r="B89" s="23" t="s">
        <v>381</v>
      </c>
      <c r="C89" s="43" t="s">
        <v>320</v>
      </c>
      <c r="D89" s="75">
        <v>10000</v>
      </c>
      <c r="E89" s="75">
        <v>10000</v>
      </c>
      <c r="F89" s="75">
        <v>10000</v>
      </c>
      <c r="G89" s="75">
        <v>10000</v>
      </c>
      <c r="H89" s="75">
        <v>10000</v>
      </c>
      <c r="I89" s="74">
        <f t="shared" si="17"/>
        <v>639.1164853706236</v>
      </c>
      <c r="J89" s="74">
        <v>639</v>
      </c>
      <c r="K89" s="74">
        <v>639</v>
      </c>
      <c r="L89" s="139">
        <v>639</v>
      </c>
      <c r="M89" s="139">
        <v>639</v>
      </c>
      <c r="N89" s="71">
        <f t="shared" si="15"/>
        <v>5751.582426853118</v>
      </c>
      <c r="O89" s="108">
        <f t="shared" si="14"/>
        <v>5751.582426853118</v>
      </c>
      <c r="P89" s="74">
        <v>0</v>
      </c>
      <c r="Q89" s="118" t="s">
        <v>424</v>
      </c>
      <c r="R89" s="76">
        <v>10000</v>
      </c>
      <c r="S89" s="163"/>
      <c r="T89" s="22"/>
      <c r="U89" s="107"/>
    </row>
    <row r="90" spans="1:21" ht="17.25" customHeight="1">
      <c r="A90" s="143" t="s">
        <v>48</v>
      </c>
      <c r="B90" s="23" t="s">
        <v>358</v>
      </c>
      <c r="C90" s="43" t="s">
        <v>320</v>
      </c>
      <c r="D90" s="75">
        <v>500</v>
      </c>
      <c r="E90" s="75">
        <v>300</v>
      </c>
      <c r="F90" s="75">
        <v>300</v>
      </c>
      <c r="G90" s="75">
        <v>300</v>
      </c>
      <c r="H90" s="75">
        <v>300</v>
      </c>
      <c r="I90" s="74">
        <f t="shared" si="17"/>
        <v>19.17349456111871</v>
      </c>
      <c r="J90" s="74">
        <v>19</v>
      </c>
      <c r="K90" s="74">
        <v>19</v>
      </c>
      <c r="L90" s="139">
        <v>19</v>
      </c>
      <c r="M90" s="139">
        <v>19</v>
      </c>
      <c r="N90" s="71">
        <f t="shared" si="15"/>
        <v>184.64980251300602</v>
      </c>
      <c r="O90" s="108">
        <f t="shared" si="14"/>
        <v>184.64980251300602</v>
      </c>
      <c r="P90" s="74">
        <v>0</v>
      </c>
      <c r="Q90" s="118" t="s">
        <v>424</v>
      </c>
      <c r="R90" s="76">
        <v>300</v>
      </c>
      <c r="S90" s="163"/>
      <c r="T90" s="22"/>
      <c r="U90" s="107"/>
    </row>
    <row r="91" spans="1:21" ht="24">
      <c r="A91" s="143" t="s">
        <v>49</v>
      </c>
      <c r="B91" s="23" t="s">
        <v>359</v>
      </c>
      <c r="C91" s="43" t="s">
        <v>320</v>
      </c>
      <c r="D91" s="75">
        <v>150</v>
      </c>
      <c r="E91" s="75">
        <v>2500</v>
      </c>
      <c r="F91" s="75">
        <v>2500</v>
      </c>
      <c r="G91" s="75"/>
      <c r="H91" s="75"/>
      <c r="I91" s="74">
        <f t="shared" si="17"/>
        <v>0</v>
      </c>
      <c r="J91" s="74">
        <v>0</v>
      </c>
      <c r="K91" s="74">
        <v>0</v>
      </c>
      <c r="L91" s="139">
        <v>150</v>
      </c>
      <c r="M91" s="139">
        <v>150</v>
      </c>
      <c r="N91" s="71">
        <f t="shared" si="15"/>
        <v>629.1449899658712</v>
      </c>
      <c r="O91" s="108">
        <f t="shared" si="14"/>
        <v>629.1449899658712</v>
      </c>
      <c r="P91" s="74">
        <v>0</v>
      </c>
      <c r="Q91" s="118" t="s">
        <v>424</v>
      </c>
      <c r="R91" s="76"/>
      <c r="S91" s="163"/>
      <c r="T91" s="22"/>
      <c r="U91" s="107"/>
    </row>
    <row r="92" spans="1:21" ht="24">
      <c r="A92" s="143" t="s">
        <v>50</v>
      </c>
      <c r="B92" s="23" t="s">
        <v>360</v>
      </c>
      <c r="C92" s="43" t="s">
        <v>319</v>
      </c>
      <c r="D92" s="75">
        <v>500</v>
      </c>
      <c r="E92" s="75">
        <v>250</v>
      </c>
      <c r="F92" s="75">
        <v>250</v>
      </c>
      <c r="G92" s="75">
        <v>250</v>
      </c>
      <c r="H92" s="75">
        <v>250</v>
      </c>
      <c r="I92" s="74">
        <f t="shared" si="17"/>
        <v>15.977912134265592</v>
      </c>
      <c r="J92" s="74">
        <v>16</v>
      </c>
      <c r="K92" s="74">
        <v>16</v>
      </c>
      <c r="L92" s="139">
        <v>16</v>
      </c>
      <c r="M92" s="139">
        <v>16</v>
      </c>
      <c r="N92" s="71">
        <f t="shared" si="15"/>
        <v>159.86747280559354</v>
      </c>
      <c r="O92" s="108">
        <f t="shared" si="14"/>
        <v>159.86747280559354</v>
      </c>
      <c r="P92" s="74">
        <v>0</v>
      </c>
      <c r="Q92" s="118" t="s">
        <v>424</v>
      </c>
      <c r="R92" s="76">
        <v>250</v>
      </c>
      <c r="S92" s="163"/>
      <c r="T92" s="22"/>
      <c r="U92" s="107"/>
    </row>
    <row r="93" spans="1:21" s="32" customFormat="1" ht="12">
      <c r="A93" s="144" t="s">
        <v>51</v>
      </c>
      <c r="B93" s="12" t="s">
        <v>311</v>
      </c>
      <c r="C93" s="51"/>
      <c r="D93" s="77">
        <f>SUM(D94:D101)</f>
        <v>2100</v>
      </c>
      <c r="E93" s="77">
        <f>SUM(E94:E99)</f>
        <v>3800</v>
      </c>
      <c r="F93" s="77">
        <f>SUM(F94:F100)</f>
        <v>5990</v>
      </c>
      <c r="G93" s="77">
        <f>SUM(G94:G100)</f>
        <v>5200</v>
      </c>
      <c r="H93" s="77">
        <f>SUM(H94:H101)</f>
        <v>3270</v>
      </c>
      <c r="I93" s="71">
        <f t="shared" si="17"/>
        <v>208.99109071619395</v>
      </c>
      <c r="J93" s="189">
        <f>SUM(J94:J102)</f>
        <v>512</v>
      </c>
      <c r="K93" s="189">
        <f>SUM(K94:K102)</f>
        <v>260</v>
      </c>
      <c r="L93" s="187">
        <f>SUM(L94:L102)</f>
        <v>1771</v>
      </c>
      <c r="M93" s="187">
        <f>SUM(M94:M102)</f>
        <v>3496</v>
      </c>
      <c r="N93" s="71">
        <f t="shared" si="15"/>
        <v>7340.24116421459</v>
      </c>
      <c r="O93" s="108">
        <f t="shared" si="14"/>
        <v>7340.24116421459</v>
      </c>
      <c r="P93" s="105">
        <f>SUM(P94:P101)</f>
        <v>0</v>
      </c>
      <c r="Q93" s="119"/>
      <c r="R93" s="78">
        <f>SUM(R94:R102)</f>
        <v>8002</v>
      </c>
      <c r="S93" s="165"/>
      <c r="T93" s="29"/>
      <c r="U93" s="165"/>
    </row>
    <row r="94" spans="1:21" ht="24">
      <c r="A94" s="143" t="s">
        <v>16</v>
      </c>
      <c r="B94" s="19" t="s">
        <v>396</v>
      </c>
      <c r="C94" s="42" t="s">
        <v>320</v>
      </c>
      <c r="D94" s="75">
        <v>600</v>
      </c>
      <c r="E94" s="75">
        <v>600</v>
      </c>
      <c r="F94" s="75">
        <v>600</v>
      </c>
      <c r="G94" s="75">
        <v>600</v>
      </c>
      <c r="H94" s="75">
        <v>700</v>
      </c>
      <c r="I94" s="74">
        <f t="shared" si="17"/>
        <v>44.73815397594366</v>
      </c>
      <c r="J94" s="74">
        <v>45</v>
      </c>
      <c r="K94" s="98">
        <v>40</v>
      </c>
      <c r="L94" s="139">
        <v>40</v>
      </c>
      <c r="M94" s="139">
        <v>40</v>
      </c>
      <c r="N94" s="71">
        <f t="shared" si="15"/>
        <v>363.1261104648933</v>
      </c>
      <c r="O94" s="108">
        <f t="shared" si="14"/>
        <v>363.1261104648933</v>
      </c>
      <c r="P94" s="74">
        <v>0</v>
      </c>
      <c r="Q94" s="118" t="s">
        <v>385</v>
      </c>
      <c r="R94" s="76">
        <v>700</v>
      </c>
      <c r="S94" s="163"/>
      <c r="T94" s="22"/>
      <c r="U94" s="107"/>
    </row>
    <row r="95" spans="1:21" ht="24" customHeight="1">
      <c r="A95" s="143" t="s">
        <v>17</v>
      </c>
      <c r="B95" s="19" t="s">
        <v>293</v>
      </c>
      <c r="C95" s="35" t="s">
        <v>320</v>
      </c>
      <c r="D95" s="75">
        <v>1500</v>
      </c>
      <c r="E95" s="75">
        <v>1500</v>
      </c>
      <c r="F95" s="75">
        <v>800</v>
      </c>
      <c r="G95" s="75">
        <v>3000</v>
      </c>
      <c r="H95" s="75">
        <v>0</v>
      </c>
      <c r="I95" s="74">
        <f t="shared" si="17"/>
        <v>0</v>
      </c>
      <c r="J95" s="74">
        <v>0</v>
      </c>
      <c r="K95" s="74">
        <v>0</v>
      </c>
      <c r="L95" s="139">
        <v>0</v>
      </c>
      <c r="M95" s="139">
        <v>32</v>
      </c>
      <c r="N95" s="71">
        <f t="shared" si="15"/>
        <v>466.5992100520241</v>
      </c>
      <c r="O95" s="108">
        <f t="shared" si="14"/>
        <v>466.5992100520241</v>
      </c>
      <c r="P95" s="74">
        <v>0</v>
      </c>
      <c r="Q95" s="118" t="s">
        <v>385</v>
      </c>
      <c r="R95" s="76"/>
      <c r="S95" s="163"/>
      <c r="T95" s="22"/>
      <c r="U95" s="107"/>
    </row>
    <row r="96" spans="1:21" ht="20.25" customHeight="1">
      <c r="A96" s="143" t="s">
        <v>18</v>
      </c>
      <c r="B96" s="19" t="s">
        <v>443</v>
      </c>
      <c r="C96" s="35" t="s">
        <v>320</v>
      </c>
      <c r="D96" s="75"/>
      <c r="E96" s="75"/>
      <c r="F96" s="75">
        <v>1400</v>
      </c>
      <c r="G96" s="75">
        <v>600</v>
      </c>
      <c r="H96" s="75"/>
      <c r="I96" s="74">
        <f t="shared" si="17"/>
        <v>0</v>
      </c>
      <c r="J96" s="74">
        <v>0</v>
      </c>
      <c r="K96" s="74">
        <v>0</v>
      </c>
      <c r="L96" s="139">
        <v>18</v>
      </c>
      <c r="M96" s="139">
        <v>417</v>
      </c>
      <c r="N96" s="71">
        <f t="shared" si="15"/>
        <v>562.8232970741248</v>
      </c>
      <c r="O96" s="108">
        <f t="shared" si="14"/>
        <v>562.8232970741248</v>
      </c>
      <c r="P96" s="74">
        <v>0</v>
      </c>
      <c r="Q96" s="118" t="s">
        <v>385</v>
      </c>
      <c r="R96" s="76"/>
      <c r="S96" s="163"/>
      <c r="T96" s="22"/>
      <c r="U96" s="107"/>
    </row>
    <row r="97" spans="1:21" ht="26.25" customHeight="1">
      <c r="A97" s="143" t="s">
        <v>19</v>
      </c>
      <c r="B97" s="19" t="s">
        <v>373</v>
      </c>
      <c r="C97" s="35" t="s">
        <v>320</v>
      </c>
      <c r="D97" s="75"/>
      <c r="E97" s="75">
        <v>1500</v>
      </c>
      <c r="F97" s="75">
        <v>1500</v>
      </c>
      <c r="G97" s="75"/>
      <c r="H97" s="75"/>
      <c r="I97" s="74">
        <f t="shared" si="17"/>
        <v>0</v>
      </c>
      <c r="J97" s="74">
        <v>0</v>
      </c>
      <c r="K97" s="74">
        <v>0</v>
      </c>
      <c r="L97" s="139">
        <v>0</v>
      </c>
      <c r="M97" s="139">
        <v>0</v>
      </c>
      <c r="N97" s="71">
        <f t="shared" si="15"/>
        <v>191.7349456111871</v>
      </c>
      <c r="O97" s="108">
        <f t="shared" si="14"/>
        <v>191.7349456111871</v>
      </c>
      <c r="P97" s="74">
        <v>0</v>
      </c>
      <c r="Q97" s="118" t="s">
        <v>385</v>
      </c>
      <c r="R97" s="76"/>
      <c r="S97" s="163"/>
      <c r="T97" s="22"/>
      <c r="U97" s="107"/>
    </row>
    <row r="98" spans="1:21" ht="12">
      <c r="A98" s="143" t="s">
        <v>20</v>
      </c>
      <c r="B98" s="19" t="s">
        <v>415</v>
      </c>
      <c r="C98" s="35" t="s">
        <v>320</v>
      </c>
      <c r="D98" s="75"/>
      <c r="E98" s="75"/>
      <c r="F98" s="75"/>
      <c r="G98" s="75">
        <v>0</v>
      </c>
      <c r="H98" s="75"/>
      <c r="I98" s="74">
        <f t="shared" si="17"/>
        <v>0</v>
      </c>
      <c r="J98" s="140">
        <v>0</v>
      </c>
      <c r="K98" s="74">
        <v>0</v>
      </c>
      <c r="L98" s="139">
        <v>0</v>
      </c>
      <c r="M98" s="139">
        <v>0</v>
      </c>
      <c r="N98" s="71">
        <f t="shared" si="15"/>
        <v>0</v>
      </c>
      <c r="O98" s="108">
        <f t="shared" si="14"/>
        <v>0</v>
      </c>
      <c r="P98" s="74">
        <v>0</v>
      </c>
      <c r="Q98" s="118" t="s">
        <v>385</v>
      </c>
      <c r="R98" s="101">
        <v>0</v>
      </c>
      <c r="S98" s="163"/>
      <c r="T98" s="22"/>
      <c r="U98" s="107"/>
    </row>
    <row r="99" spans="1:21" ht="51.75" customHeight="1">
      <c r="A99" s="143" t="s">
        <v>278</v>
      </c>
      <c r="B99" s="19" t="s">
        <v>279</v>
      </c>
      <c r="C99" s="35" t="s">
        <v>320</v>
      </c>
      <c r="D99" s="75"/>
      <c r="E99" s="75">
        <v>200</v>
      </c>
      <c r="F99" s="75">
        <v>690</v>
      </c>
      <c r="G99" s="75">
        <v>0</v>
      </c>
      <c r="H99" s="75">
        <v>570</v>
      </c>
      <c r="I99" s="74">
        <f t="shared" si="17"/>
        <v>36.42963966612555</v>
      </c>
      <c r="J99" s="140">
        <v>0</v>
      </c>
      <c r="K99" s="74">
        <v>0</v>
      </c>
      <c r="L99" s="139">
        <v>23</v>
      </c>
      <c r="M99" s="139">
        <v>23</v>
      </c>
      <c r="N99" s="71">
        <f t="shared" si="15"/>
        <v>139.31100686411105</v>
      </c>
      <c r="O99" s="108">
        <f t="shared" si="14"/>
        <v>139.31100686411105</v>
      </c>
      <c r="P99" s="74">
        <v>0</v>
      </c>
      <c r="Q99" s="118" t="s">
        <v>385</v>
      </c>
      <c r="R99" s="101">
        <v>0</v>
      </c>
      <c r="S99" s="163"/>
      <c r="T99" s="22"/>
      <c r="U99" s="107"/>
    </row>
    <row r="100" spans="1:21" ht="48">
      <c r="A100" s="143" t="s">
        <v>471</v>
      </c>
      <c r="B100" s="19" t="s">
        <v>472</v>
      </c>
      <c r="C100" s="35" t="s">
        <v>320</v>
      </c>
      <c r="D100" s="75"/>
      <c r="E100" s="75"/>
      <c r="F100" s="75">
        <v>1000</v>
      </c>
      <c r="G100" s="75">
        <v>1000</v>
      </c>
      <c r="H100" s="75">
        <v>1000</v>
      </c>
      <c r="I100" s="74">
        <f t="shared" si="17"/>
        <v>63.91164853706237</v>
      </c>
      <c r="J100" s="140">
        <v>64</v>
      </c>
      <c r="K100" s="98">
        <v>90</v>
      </c>
      <c r="L100" s="139">
        <v>90</v>
      </c>
      <c r="M100" s="139">
        <v>90</v>
      </c>
      <c r="N100" s="71">
        <f t="shared" si="15"/>
        <v>525.7349456111871</v>
      </c>
      <c r="O100" s="108">
        <f t="shared" si="14"/>
        <v>525.7349456111871</v>
      </c>
      <c r="P100" s="74">
        <v>0</v>
      </c>
      <c r="Q100" s="118" t="s">
        <v>385</v>
      </c>
      <c r="R100" s="76">
        <v>1000</v>
      </c>
      <c r="S100" s="163"/>
      <c r="T100" s="22"/>
      <c r="U100" s="107"/>
    </row>
    <row r="101" spans="1:21" ht="12">
      <c r="A101" s="143" t="s">
        <v>349</v>
      </c>
      <c r="B101" s="19" t="s">
        <v>350</v>
      </c>
      <c r="C101" s="35" t="s">
        <v>320</v>
      </c>
      <c r="D101" s="75"/>
      <c r="E101" s="75"/>
      <c r="F101" s="75"/>
      <c r="G101" s="75"/>
      <c r="H101" s="75">
        <v>1000</v>
      </c>
      <c r="I101" s="74">
        <f t="shared" si="17"/>
        <v>63.91164853706237</v>
      </c>
      <c r="J101" s="140">
        <v>384</v>
      </c>
      <c r="K101" s="98">
        <v>130</v>
      </c>
      <c r="L101" s="139">
        <v>1600</v>
      </c>
      <c r="M101" s="139">
        <v>2894</v>
      </c>
      <c r="N101" s="71">
        <f t="shared" si="15"/>
        <v>5071.911648537062</v>
      </c>
      <c r="O101" s="108">
        <f t="shared" si="14"/>
        <v>5071.911648537062</v>
      </c>
      <c r="P101" s="74">
        <v>0</v>
      </c>
      <c r="Q101" s="118" t="s">
        <v>385</v>
      </c>
      <c r="R101" s="101">
        <v>6002</v>
      </c>
      <c r="S101" s="163"/>
      <c r="T101" s="22"/>
      <c r="U101" s="107"/>
    </row>
    <row r="102" spans="1:21" ht="12">
      <c r="A102" s="143" t="s">
        <v>659</v>
      </c>
      <c r="B102" s="148" t="s">
        <v>660</v>
      </c>
      <c r="C102" s="188" t="s">
        <v>320</v>
      </c>
      <c r="D102" s="100"/>
      <c r="E102" s="100"/>
      <c r="F102" s="100"/>
      <c r="G102" s="100"/>
      <c r="H102" s="100"/>
      <c r="I102" s="98"/>
      <c r="J102" s="140">
        <v>19</v>
      </c>
      <c r="K102" s="98"/>
      <c r="L102" s="139">
        <v>0</v>
      </c>
      <c r="M102" s="139">
        <v>0</v>
      </c>
      <c r="N102" s="71">
        <f t="shared" si="15"/>
        <v>19</v>
      </c>
      <c r="O102" s="108">
        <f t="shared" si="14"/>
        <v>19</v>
      </c>
      <c r="P102" s="98"/>
      <c r="Q102" s="141" t="s">
        <v>385</v>
      </c>
      <c r="R102" s="101">
        <v>300</v>
      </c>
      <c r="S102" s="163"/>
      <c r="T102" s="22"/>
      <c r="U102" s="107"/>
    </row>
    <row r="103" spans="1:21" ht="12">
      <c r="A103" s="91" t="s">
        <v>437</v>
      </c>
      <c r="B103" s="26" t="s">
        <v>429</v>
      </c>
      <c r="C103" s="6"/>
      <c r="D103" s="81">
        <f>D105+D118</f>
        <v>20425</v>
      </c>
      <c r="E103" s="81">
        <f aca="true" t="shared" si="20" ref="E103:M103">E105+E118</f>
        <v>36810</v>
      </c>
      <c r="F103" s="81">
        <f t="shared" si="20"/>
        <v>50450</v>
      </c>
      <c r="G103" s="81">
        <f t="shared" si="20"/>
        <v>95600</v>
      </c>
      <c r="H103" s="81">
        <f t="shared" si="20"/>
        <v>75900</v>
      </c>
      <c r="I103" s="72">
        <f t="shared" si="17"/>
        <v>4850.894123963034</v>
      </c>
      <c r="J103" s="81">
        <f>J105+J118</f>
        <v>5499</v>
      </c>
      <c r="K103" s="81">
        <f t="shared" si="20"/>
        <v>995</v>
      </c>
      <c r="L103" s="195">
        <f t="shared" si="20"/>
        <v>1258</v>
      </c>
      <c r="M103" s="195">
        <f t="shared" si="20"/>
        <v>1078</v>
      </c>
      <c r="N103" s="72">
        <f t="shared" si="15"/>
        <v>26673.173596819757</v>
      </c>
      <c r="O103" s="109">
        <f t="shared" si="14"/>
        <v>14018.173596819757</v>
      </c>
      <c r="P103" s="81">
        <f>P105+P118</f>
        <v>12655</v>
      </c>
      <c r="Q103" s="121"/>
      <c r="R103" s="82">
        <f>R105+R118</f>
        <v>86020</v>
      </c>
      <c r="S103" s="107"/>
      <c r="T103" s="22"/>
      <c r="U103" s="107"/>
    </row>
    <row r="104" spans="1:21" ht="12">
      <c r="A104" s="91"/>
      <c r="B104" s="178" t="s">
        <v>486</v>
      </c>
      <c r="C104" s="6"/>
      <c r="D104" s="81">
        <f>SUM(D106:D117)+SUM(D119:D124)+SUM(D128:D131)</f>
        <v>19560</v>
      </c>
      <c r="E104" s="81">
        <f>SUM(E106:E117)+SUM(E119:E124)+SUM(E128:E131)</f>
        <v>35680</v>
      </c>
      <c r="F104" s="81">
        <f>SUM(F106:F117)+SUM(F119:F124)+SUM(F128:F131)</f>
        <v>49500</v>
      </c>
      <c r="G104" s="81">
        <f>SUM(G106:G117)+SUM(G119:G124)+SUM(G128:G132)</f>
        <v>94700</v>
      </c>
      <c r="H104" s="81">
        <f>SUM(H106:H117)+SUM(H119:H124)+SUM(H128:H132)</f>
        <v>75000</v>
      </c>
      <c r="I104" s="72">
        <f t="shared" si="17"/>
        <v>4793.373640279678</v>
      </c>
      <c r="J104" s="81">
        <f>SUM(J106:J117)+SUM(J119:J124)+SUM(J128:J132)</f>
        <v>5444</v>
      </c>
      <c r="K104" s="81">
        <f>SUM(K106:K117)+SUM(K119:K124)+SUM(K128:K132)</f>
        <v>937</v>
      </c>
      <c r="L104" s="195">
        <f>SUM(L106:L117)+SUM(L119:L124)+SUM(L128:L132)</f>
        <v>1203</v>
      </c>
      <c r="M104" s="195">
        <f>SUM(M106:M117)+SUM(M119:M124)+SUM(M128:M132)</f>
        <v>1023</v>
      </c>
      <c r="N104" s="72">
        <f t="shared" si="15"/>
        <v>26146.912824511397</v>
      </c>
      <c r="O104" s="109">
        <f t="shared" si="14"/>
        <v>13555.912824511397</v>
      </c>
      <c r="P104" s="81">
        <f>SUM(P106:P117)+SUM(P119:P124)+SUM(P128:P132)</f>
        <v>12591</v>
      </c>
      <c r="Q104" s="121"/>
      <c r="R104" s="82">
        <f>SUM(R106:R117)+SUM(R119:R124)+SUM(R128:R132)</f>
        <v>85170</v>
      </c>
      <c r="S104" s="162"/>
      <c r="T104" s="22"/>
      <c r="U104" s="107"/>
    </row>
    <row r="105" spans="1:21" ht="37.5" customHeight="1">
      <c r="A105" s="94" t="s">
        <v>52</v>
      </c>
      <c r="B105" s="18" t="s">
        <v>503</v>
      </c>
      <c r="C105" s="46"/>
      <c r="D105" s="77">
        <f>SUM(D106:D117)</f>
        <v>8600</v>
      </c>
      <c r="E105" s="77">
        <f aca="true" t="shared" si="21" ref="E105:M105">SUM(E106:E117)</f>
        <v>21180</v>
      </c>
      <c r="F105" s="77">
        <f t="shared" si="21"/>
        <v>25000</v>
      </c>
      <c r="G105" s="77">
        <f t="shared" si="21"/>
        <v>12500</v>
      </c>
      <c r="H105" s="77">
        <f t="shared" si="21"/>
        <v>12400</v>
      </c>
      <c r="I105" s="71">
        <f t="shared" si="17"/>
        <v>792.5044418595734</v>
      </c>
      <c r="J105" s="105">
        <f>SUM(J106:J117)</f>
        <v>192</v>
      </c>
      <c r="K105" s="105">
        <f t="shared" si="21"/>
        <v>192</v>
      </c>
      <c r="L105" s="187">
        <f t="shared" si="21"/>
        <v>500</v>
      </c>
      <c r="M105" s="187">
        <f t="shared" si="21"/>
        <v>320</v>
      </c>
      <c r="N105" s="71">
        <f t="shared" si="15"/>
        <v>6296.48015543313</v>
      </c>
      <c r="O105" s="108">
        <f t="shared" si="14"/>
        <v>2525.4801554331298</v>
      </c>
      <c r="P105" s="105">
        <f>SUM(P106:P117)</f>
        <v>3771</v>
      </c>
      <c r="Q105" s="118"/>
      <c r="R105" s="78">
        <f>SUM(R106:R117)</f>
        <v>3000</v>
      </c>
      <c r="S105" s="107"/>
      <c r="T105" s="22"/>
      <c r="U105" s="107"/>
    </row>
    <row r="106" spans="1:21" ht="12">
      <c r="A106" s="93" t="s">
        <v>53</v>
      </c>
      <c r="B106" s="19" t="s">
        <v>21</v>
      </c>
      <c r="C106" s="35" t="s">
        <v>320</v>
      </c>
      <c r="D106" s="75">
        <v>2000</v>
      </c>
      <c r="E106" s="75">
        <v>2000</v>
      </c>
      <c r="F106" s="75">
        <v>2000</v>
      </c>
      <c r="G106" s="75">
        <v>2000</v>
      </c>
      <c r="H106" s="75">
        <v>2000</v>
      </c>
      <c r="I106" s="74">
        <f t="shared" si="17"/>
        <v>127.82329707412474</v>
      </c>
      <c r="J106" s="74">
        <v>128</v>
      </c>
      <c r="K106" s="74">
        <v>128</v>
      </c>
      <c r="L106" s="139">
        <v>64</v>
      </c>
      <c r="M106" s="139">
        <v>64</v>
      </c>
      <c r="N106" s="71">
        <f t="shared" si="15"/>
        <v>1023.1164853706236</v>
      </c>
      <c r="O106" s="108">
        <f t="shared" si="14"/>
        <v>1023.1164853706236</v>
      </c>
      <c r="P106" s="74">
        <v>0</v>
      </c>
      <c r="Q106" s="118" t="s">
        <v>376</v>
      </c>
      <c r="R106" s="76">
        <v>2000</v>
      </c>
      <c r="S106" s="163"/>
      <c r="T106" s="22"/>
      <c r="U106" s="107"/>
    </row>
    <row r="107" spans="1:21" ht="21" customHeight="1">
      <c r="A107" s="93" t="s">
        <v>54</v>
      </c>
      <c r="B107" s="17" t="s">
        <v>22</v>
      </c>
      <c r="C107" s="35" t="s">
        <v>320</v>
      </c>
      <c r="D107" s="75"/>
      <c r="E107" s="75">
        <v>1000</v>
      </c>
      <c r="F107" s="75">
        <v>8000</v>
      </c>
      <c r="G107" s="75">
        <v>5000</v>
      </c>
      <c r="H107" s="75"/>
      <c r="I107" s="74">
        <f t="shared" si="17"/>
        <v>0</v>
      </c>
      <c r="J107" s="74">
        <v>0</v>
      </c>
      <c r="K107" s="74">
        <v>0</v>
      </c>
      <c r="L107" s="139">
        <v>180</v>
      </c>
      <c r="M107" s="139">
        <v>0</v>
      </c>
      <c r="N107" s="71">
        <f t="shared" si="15"/>
        <v>1074.7630795188732</v>
      </c>
      <c r="O107" s="108">
        <f t="shared" si="14"/>
        <v>1074.7630795188732</v>
      </c>
      <c r="P107" s="74">
        <v>0</v>
      </c>
      <c r="Q107" s="118" t="s">
        <v>376</v>
      </c>
      <c r="R107" s="76"/>
      <c r="S107" s="163"/>
      <c r="T107" s="22"/>
      <c r="U107" s="107"/>
    </row>
    <row r="108" spans="1:21" ht="12">
      <c r="A108" s="93" t="s">
        <v>55</v>
      </c>
      <c r="B108" s="17" t="s">
        <v>406</v>
      </c>
      <c r="C108" s="35" t="s">
        <v>320</v>
      </c>
      <c r="D108" s="75">
        <v>500</v>
      </c>
      <c r="E108" s="75">
        <v>2000</v>
      </c>
      <c r="F108" s="75">
        <v>1000</v>
      </c>
      <c r="G108" s="75">
        <v>1000</v>
      </c>
      <c r="H108" s="75"/>
      <c r="I108" s="74">
        <f t="shared" si="17"/>
        <v>0</v>
      </c>
      <c r="J108" s="74">
        <v>0</v>
      </c>
      <c r="K108" s="74">
        <v>0</v>
      </c>
      <c r="L108" s="139">
        <v>0</v>
      </c>
      <c r="M108" s="139">
        <v>0</v>
      </c>
      <c r="N108" s="71">
        <f t="shared" si="15"/>
        <v>287.60241841678067</v>
      </c>
      <c r="O108" s="108">
        <f t="shared" si="14"/>
        <v>287.60241841678067</v>
      </c>
      <c r="P108" s="74">
        <v>0</v>
      </c>
      <c r="Q108" s="118" t="s">
        <v>376</v>
      </c>
      <c r="R108" s="76"/>
      <c r="S108" s="163"/>
      <c r="T108" s="22"/>
      <c r="U108" s="107"/>
    </row>
    <row r="109" spans="1:21" ht="21.75" customHeight="1">
      <c r="A109" s="93" t="s">
        <v>56</v>
      </c>
      <c r="B109" s="17" t="s">
        <v>382</v>
      </c>
      <c r="C109" s="35" t="s">
        <v>320</v>
      </c>
      <c r="D109" s="75">
        <v>1200</v>
      </c>
      <c r="E109" s="75">
        <v>5000</v>
      </c>
      <c r="F109" s="75">
        <v>5000</v>
      </c>
      <c r="G109" s="75">
        <v>500</v>
      </c>
      <c r="H109" s="75">
        <v>0</v>
      </c>
      <c r="I109" s="74">
        <f t="shared" si="17"/>
        <v>0</v>
      </c>
      <c r="J109" s="140">
        <v>0</v>
      </c>
      <c r="K109" s="74">
        <v>0</v>
      </c>
      <c r="L109" s="139">
        <v>0</v>
      </c>
      <c r="M109" s="139">
        <v>0</v>
      </c>
      <c r="N109" s="71">
        <f t="shared" si="15"/>
        <v>747.7662878836297</v>
      </c>
      <c r="O109" s="108">
        <f t="shared" si="14"/>
        <v>172.76628788362973</v>
      </c>
      <c r="P109" s="74">
        <v>575</v>
      </c>
      <c r="Q109" s="118" t="s">
        <v>376</v>
      </c>
      <c r="R109" s="101">
        <v>0</v>
      </c>
      <c r="S109" s="163"/>
      <c r="T109" s="22"/>
      <c r="U109" s="107"/>
    </row>
    <row r="110" spans="1:21" ht="23.25" customHeight="1">
      <c r="A110" s="93" t="s">
        <v>57</v>
      </c>
      <c r="B110" s="25" t="s">
        <v>371</v>
      </c>
      <c r="C110" s="36" t="s">
        <v>320</v>
      </c>
      <c r="D110" s="75"/>
      <c r="E110" s="75"/>
      <c r="F110" s="75"/>
      <c r="G110" s="75">
        <v>0</v>
      </c>
      <c r="H110" s="75">
        <v>0</v>
      </c>
      <c r="I110" s="74">
        <f t="shared" si="17"/>
        <v>0</v>
      </c>
      <c r="J110" s="140">
        <v>0</v>
      </c>
      <c r="K110" s="74">
        <v>0</v>
      </c>
      <c r="L110" s="139">
        <v>0</v>
      </c>
      <c r="M110" s="139">
        <v>0</v>
      </c>
      <c r="N110" s="71">
        <f t="shared" si="15"/>
        <v>0</v>
      </c>
      <c r="O110" s="108">
        <f t="shared" si="14"/>
        <v>0</v>
      </c>
      <c r="P110" s="74">
        <v>0</v>
      </c>
      <c r="Q110" s="118" t="s">
        <v>376</v>
      </c>
      <c r="R110" s="76">
        <v>0</v>
      </c>
      <c r="S110" s="163"/>
      <c r="T110" s="22"/>
      <c r="U110" s="107"/>
    </row>
    <row r="111" spans="1:21" ht="12">
      <c r="A111" s="93" t="s">
        <v>58</v>
      </c>
      <c r="B111" s="25" t="s">
        <v>261</v>
      </c>
      <c r="C111" s="36" t="s">
        <v>320</v>
      </c>
      <c r="D111" s="75">
        <v>700</v>
      </c>
      <c r="E111" s="75">
        <v>3000</v>
      </c>
      <c r="F111" s="75">
        <v>3000</v>
      </c>
      <c r="G111" s="75"/>
      <c r="H111" s="75">
        <v>0</v>
      </c>
      <c r="I111" s="74">
        <f t="shared" si="17"/>
        <v>0</v>
      </c>
      <c r="J111" s="140">
        <v>0</v>
      </c>
      <c r="K111" s="74">
        <v>0</v>
      </c>
      <c r="L111" s="139">
        <v>64</v>
      </c>
      <c r="M111" s="139">
        <v>64</v>
      </c>
      <c r="N111" s="71">
        <f t="shared" si="15"/>
        <v>556.2080451983179</v>
      </c>
      <c r="O111" s="108">
        <f t="shared" si="14"/>
        <v>556.2080451983179</v>
      </c>
      <c r="P111" s="74">
        <v>0</v>
      </c>
      <c r="Q111" s="118" t="s">
        <v>376</v>
      </c>
      <c r="R111" s="101">
        <v>0</v>
      </c>
      <c r="S111" s="163"/>
      <c r="T111" s="22"/>
      <c r="U111" s="107"/>
    </row>
    <row r="112" spans="1:21" ht="20.25" customHeight="1">
      <c r="A112" s="93" t="s">
        <v>59</v>
      </c>
      <c r="B112" s="17" t="s">
        <v>308</v>
      </c>
      <c r="C112" s="35" t="s">
        <v>320</v>
      </c>
      <c r="D112" s="75">
        <v>4000</v>
      </c>
      <c r="E112" s="75">
        <v>4000</v>
      </c>
      <c r="F112" s="75">
        <v>4000</v>
      </c>
      <c r="G112" s="75">
        <v>4000</v>
      </c>
      <c r="H112" s="75">
        <v>10000</v>
      </c>
      <c r="I112" s="74">
        <f t="shared" si="17"/>
        <v>639.1164853706236</v>
      </c>
      <c r="J112" s="140">
        <v>64</v>
      </c>
      <c r="K112" s="98">
        <v>64</v>
      </c>
      <c r="L112" s="139">
        <v>64</v>
      </c>
      <c r="M112" s="139">
        <v>64</v>
      </c>
      <c r="N112" s="71">
        <f t="shared" si="15"/>
        <v>1917.7028619636217</v>
      </c>
      <c r="O112" s="108">
        <f t="shared" si="14"/>
        <v>-1278.2971380363783</v>
      </c>
      <c r="P112" s="140">
        <v>3196</v>
      </c>
      <c r="Q112" s="118" t="s">
        <v>376</v>
      </c>
      <c r="R112" s="101">
        <v>1000</v>
      </c>
      <c r="S112" s="163"/>
      <c r="T112" s="22"/>
      <c r="U112" s="107"/>
    </row>
    <row r="113" spans="1:21" ht="21.75" customHeight="1">
      <c r="A113" s="93" t="s">
        <v>60</v>
      </c>
      <c r="B113" s="17" t="s">
        <v>405</v>
      </c>
      <c r="C113" s="35" t="s">
        <v>320</v>
      </c>
      <c r="D113" s="75"/>
      <c r="E113" s="75"/>
      <c r="F113" s="75"/>
      <c r="G113" s="75"/>
      <c r="H113" s="75">
        <v>0</v>
      </c>
      <c r="I113" s="74">
        <f t="shared" si="17"/>
        <v>0</v>
      </c>
      <c r="J113" s="140">
        <v>0</v>
      </c>
      <c r="K113" s="98">
        <v>0</v>
      </c>
      <c r="L113" s="139">
        <v>0</v>
      </c>
      <c r="M113" s="139">
        <v>0</v>
      </c>
      <c r="N113" s="71">
        <f t="shared" si="15"/>
        <v>0</v>
      </c>
      <c r="O113" s="108">
        <f t="shared" si="14"/>
        <v>0</v>
      </c>
      <c r="P113" s="74">
        <v>0</v>
      </c>
      <c r="Q113" s="118" t="s">
        <v>376</v>
      </c>
      <c r="R113" s="101">
        <v>0</v>
      </c>
      <c r="S113" s="163"/>
      <c r="T113" s="22"/>
      <c r="U113" s="107"/>
    </row>
    <row r="114" spans="1:21" ht="22.5" customHeight="1">
      <c r="A114" s="93" t="s">
        <v>61</v>
      </c>
      <c r="B114" s="17" t="s">
        <v>407</v>
      </c>
      <c r="C114" s="35" t="s">
        <v>320</v>
      </c>
      <c r="D114" s="75"/>
      <c r="E114" s="75"/>
      <c r="F114" s="75"/>
      <c r="G114" s="75"/>
      <c r="H114" s="75">
        <v>0</v>
      </c>
      <c r="I114" s="74">
        <f t="shared" si="17"/>
        <v>0</v>
      </c>
      <c r="J114" s="140">
        <v>0</v>
      </c>
      <c r="K114" s="98">
        <v>0</v>
      </c>
      <c r="L114" s="139">
        <v>0</v>
      </c>
      <c r="M114" s="139">
        <v>0</v>
      </c>
      <c r="N114" s="71">
        <f t="shared" si="15"/>
        <v>0</v>
      </c>
      <c r="O114" s="108">
        <f t="shared" si="14"/>
        <v>0</v>
      </c>
      <c r="P114" s="74">
        <v>0</v>
      </c>
      <c r="Q114" s="118" t="s">
        <v>376</v>
      </c>
      <c r="R114" s="101">
        <v>0</v>
      </c>
      <c r="S114" s="163"/>
      <c r="T114" s="22"/>
      <c r="U114" s="107"/>
    </row>
    <row r="115" spans="1:21" ht="21" customHeight="1">
      <c r="A115" s="93" t="s">
        <v>62</v>
      </c>
      <c r="B115" s="17" t="s">
        <v>23</v>
      </c>
      <c r="C115" s="42" t="s">
        <v>320</v>
      </c>
      <c r="D115" s="75"/>
      <c r="E115" s="75">
        <v>2180</v>
      </c>
      <c r="F115" s="75"/>
      <c r="G115" s="75">
        <v>0</v>
      </c>
      <c r="H115" s="75"/>
      <c r="I115" s="74">
        <f t="shared" si="17"/>
        <v>0</v>
      </c>
      <c r="J115" s="140">
        <v>0</v>
      </c>
      <c r="K115" s="74">
        <v>0</v>
      </c>
      <c r="L115" s="139">
        <v>0</v>
      </c>
      <c r="M115" s="139">
        <v>0</v>
      </c>
      <c r="N115" s="71">
        <f t="shared" si="15"/>
        <v>139.32739381079597</v>
      </c>
      <c r="O115" s="108">
        <f t="shared" si="14"/>
        <v>139.32739381079597</v>
      </c>
      <c r="P115" s="74">
        <v>0</v>
      </c>
      <c r="Q115" s="118" t="s">
        <v>376</v>
      </c>
      <c r="R115" s="76"/>
      <c r="S115" s="163"/>
      <c r="T115" s="22"/>
      <c r="U115" s="107"/>
    </row>
    <row r="116" spans="1:21" ht="24">
      <c r="A116" s="93" t="s">
        <v>63</v>
      </c>
      <c r="B116" s="19" t="s">
        <v>395</v>
      </c>
      <c r="C116" s="41" t="s">
        <v>317</v>
      </c>
      <c r="D116" s="75"/>
      <c r="E116" s="75"/>
      <c r="F116" s="75"/>
      <c r="G116" s="75"/>
      <c r="H116" s="75">
        <v>400</v>
      </c>
      <c r="I116" s="74">
        <f t="shared" si="17"/>
        <v>25.56465941482495</v>
      </c>
      <c r="J116" s="140">
        <v>0</v>
      </c>
      <c r="K116" s="74">
        <v>0</v>
      </c>
      <c r="L116" s="139">
        <v>0</v>
      </c>
      <c r="M116" s="139">
        <v>0</v>
      </c>
      <c r="N116" s="71">
        <f t="shared" si="15"/>
        <v>25.56465941482495</v>
      </c>
      <c r="O116" s="108">
        <f t="shared" si="14"/>
        <v>25.56465941482495</v>
      </c>
      <c r="P116" s="74">
        <v>0</v>
      </c>
      <c r="Q116" s="118" t="s">
        <v>376</v>
      </c>
      <c r="R116" s="101">
        <v>0</v>
      </c>
      <c r="S116" s="163"/>
      <c r="T116" s="22"/>
      <c r="U116" s="107"/>
    </row>
    <row r="117" spans="1:21" ht="12">
      <c r="A117" s="93" t="s">
        <v>24</v>
      </c>
      <c r="B117" s="19" t="s">
        <v>25</v>
      </c>
      <c r="C117" s="41" t="s">
        <v>320</v>
      </c>
      <c r="D117" s="75">
        <v>200</v>
      </c>
      <c r="E117" s="75">
        <v>2000</v>
      </c>
      <c r="F117" s="75">
        <v>2000</v>
      </c>
      <c r="G117" s="75"/>
      <c r="H117" s="75"/>
      <c r="I117" s="74">
        <f t="shared" si="17"/>
        <v>0</v>
      </c>
      <c r="J117" s="74">
        <v>0</v>
      </c>
      <c r="K117" s="74">
        <v>0</v>
      </c>
      <c r="L117" s="139">
        <v>128</v>
      </c>
      <c r="M117" s="139">
        <v>128</v>
      </c>
      <c r="N117" s="71">
        <f t="shared" si="15"/>
        <v>524.4289238556619</v>
      </c>
      <c r="O117" s="108">
        <f t="shared" si="14"/>
        <v>524.4289238556619</v>
      </c>
      <c r="P117" s="74">
        <v>0</v>
      </c>
      <c r="Q117" s="118" t="s">
        <v>376</v>
      </c>
      <c r="R117" s="76"/>
      <c r="S117" s="163"/>
      <c r="T117" s="22"/>
      <c r="U117" s="107"/>
    </row>
    <row r="118" spans="1:21" ht="24">
      <c r="A118" s="94" t="s">
        <v>64</v>
      </c>
      <c r="B118" s="18" t="s">
        <v>384</v>
      </c>
      <c r="C118" s="46"/>
      <c r="D118" s="77">
        <f>SUM(D119:D131)</f>
        <v>11825</v>
      </c>
      <c r="E118" s="77">
        <f>SUM(E119:E131)</f>
        <v>15630</v>
      </c>
      <c r="F118" s="77">
        <f>SUM(F119:F131)</f>
        <v>25450</v>
      </c>
      <c r="G118" s="77">
        <f>SUM(G119:G132)</f>
        <v>83100</v>
      </c>
      <c r="H118" s="77">
        <f>SUM(H119:H132)</f>
        <v>63500</v>
      </c>
      <c r="I118" s="71">
        <f t="shared" si="17"/>
        <v>4058.3896821034605</v>
      </c>
      <c r="J118" s="105">
        <f>SUM(J119:J132)</f>
        <v>5307</v>
      </c>
      <c r="K118" s="105">
        <f>SUM(K119:K132)</f>
        <v>803</v>
      </c>
      <c r="L118" s="187">
        <f>SUM(L119:L132)</f>
        <v>758</v>
      </c>
      <c r="M118" s="187">
        <f>SUM(M119:M132)</f>
        <v>758</v>
      </c>
      <c r="N118" s="71">
        <f t="shared" si="15"/>
        <v>20376.69344138663</v>
      </c>
      <c r="O118" s="108">
        <f t="shared" si="14"/>
        <v>11492.69344138663</v>
      </c>
      <c r="P118" s="105">
        <f>SUM(P119:P132)</f>
        <v>8884</v>
      </c>
      <c r="Q118" s="118"/>
      <c r="R118" s="78">
        <f>SUM(R119:R132)</f>
        <v>83020</v>
      </c>
      <c r="S118" s="107"/>
      <c r="T118" s="22"/>
      <c r="U118" s="107"/>
    </row>
    <row r="119" spans="1:21" ht="20.25" customHeight="1">
      <c r="A119" s="93" t="s">
        <v>65</v>
      </c>
      <c r="B119" s="19" t="s">
        <v>238</v>
      </c>
      <c r="C119" s="43" t="s">
        <v>319</v>
      </c>
      <c r="D119" s="75"/>
      <c r="E119" s="75">
        <v>500</v>
      </c>
      <c r="F119" s="75">
        <v>10000</v>
      </c>
      <c r="G119" s="75">
        <v>60000</v>
      </c>
      <c r="H119" s="75">
        <v>50000</v>
      </c>
      <c r="I119" s="74">
        <f t="shared" si="17"/>
        <v>3195.5824268531182</v>
      </c>
      <c r="J119" s="140">
        <v>4410</v>
      </c>
      <c r="K119" s="74">
        <v>0</v>
      </c>
      <c r="L119" s="139">
        <v>0</v>
      </c>
      <c r="M119" s="139">
        <v>0</v>
      </c>
      <c r="N119" s="71">
        <f t="shared" si="15"/>
        <v>12111.353648716015</v>
      </c>
      <c r="O119" s="108">
        <f t="shared" si="14"/>
        <v>3802.3536487160145</v>
      </c>
      <c r="P119" s="74">
        <v>8309</v>
      </c>
      <c r="Q119" s="118" t="s">
        <v>376</v>
      </c>
      <c r="R119" s="101">
        <v>69000</v>
      </c>
      <c r="S119" s="163"/>
      <c r="T119" s="22"/>
      <c r="U119" s="107"/>
    </row>
    <row r="120" spans="1:21" ht="24">
      <c r="A120" s="93" t="s">
        <v>66</v>
      </c>
      <c r="B120" s="25" t="s">
        <v>624</v>
      </c>
      <c r="C120" s="43" t="s">
        <v>319</v>
      </c>
      <c r="D120" s="75"/>
      <c r="E120" s="75">
        <v>700</v>
      </c>
      <c r="F120" s="75">
        <v>700</v>
      </c>
      <c r="G120" s="75">
        <v>700</v>
      </c>
      <c r="H120" s="75">
        <v>800</v>
      </c>
      <c r="I120" s="74">
        <f t="shared" si="17"/>
        <v>51.1293188296499</v>
      </c>
      <c r="J120" s="140">
        <v>16</v>
      </c>
      <c r="K120" s="98">
        <v>16</v>
      </c>
      <c r="L120" s="139">
        <v>0</v>
      </c>
      <c r="M120" s="139">
        <v>0</v>
      </c>
      <c r="N120" s="71">
        <f t="shared" si="15"/>
        <v>217.34378075748086</v>
      </c>
      <c r="O120" s="108">
        <f t="shared" si="14"/>
        <v>217.34378075748086</v>
      </c>
      <c r="P120" s="74">
        <v>0</v>
      </c>
      <c r="Q120" s="118" t="s">
        <v>376</v>
      </c>
      <c r="R120" s="101">
        <v>250</v>
      </c>
      <c r="S120" s="163"/>
      <c r="T120" s="22"/>
      <c r="U120" s="107"/>
    </row>
    <row r="121" spans="1:21" ht="12">
      <c r="A121" s="93" t="s">
        <v>67</v>
      </c>
      <c r="B121" s="25" t="s">
        <v>26</v>
      </c>
      <c r="C121" s="43" t="s">
        <v>319</v>
      </c>
      <c r="D121" s="75"/>
      <c r="E121" s="75"/>
      <c r="F121" s="75">
        <v>1000</v>
      </c>
      <c r="G121" s="75">
        <v>1000</v>
      </c>
      <c r="H121" s="75">
        <v>0</v>
      </c>
      <c r="I121" s="74">
        <f t="shared" si="17"/>
        <v>0</v>
      </c>
      <c r="J121" s="140">
        <v>100</v>
      </c>
      <c r="K121" s="74">
        <v>0</v>
      </c>
      <c r="L121" s="139">
        <v>0</v>
      </c>
      <c r="M121" s="139">
        <v>0</v>
      </c>
      <c r="N121" s="71">
        <f t="shared" si="15"/>
        <v>227.82329707412475</v>
      </c>
      <c r="O121" s="108">
        <f t="shared" si="14"/>
        <v>227.82329707412475</v>
      </c>
      <c r="P121" s="74">
        <v>0</v>
      </c>
      <c r="Q121" s="118" t="s">
        <v>376</v>
      </c>
      <c r="R121" s="101">
        <v>1565</v>
      </c>
      <c r="S121" s="163"/>
      <c r="T121" s="22"/>
      <c r="U121" s="107"/>
    </row>
    <row r="122" spans="1:21" ht="30.75" customHeight="1">
      <c r="A122" s="93" t="s">
        <v>68</v>
      </c>
      <c r="B122" s="146" t="s">
        <v>654</v>
      </c>
      <c r="C122" s="43" t="s">
        <v>319</v>
      </c>
      <c r="D122" s="75">
        <v>500</v>
      </c>
      <c r="E122" s="75">
        <v>500</v>
      </c>
      <c r="F122" s="75">
        <v>1000</v>
      </c>
      <c r="G122" s="75">
        <v>1000</v>
      </c>
      <c r="H122" s="75">
        <v>1000</v>
      </c>
      <c r="I122" s="74">
        <f t="shared" si="17"/>
        <v>63.91164853706237</v>
      </c>
      <c r="J122" s="140">
        <v>32</v>
      </c>
      <c r="K122" s="98">
        <v>32</v>
      </c>
      <c r="L122" s="139">
        <v>32</v>
      </c>
      <c r="M122" s="139">
        <v>32</v>
      </c>
      <c r="N122" s="71">
        <f t="shared" si="15"/>
        <v>383.6465941482495</v>
      </c>
      <c r="O122" s="108">
        <f t="shared" si="14"/>
        <v>319.6465941482495</v>
      </c>
      <c r="P122" s="74">
        <v>64</v>
      </c>
      <c r="Q122" s="118" t="s">
        <v>376</v>
      </c>
      <c r="R122" s="101">
        <v>500</v>
      </c>
      <c r="S122" s="163"/>
      <c r="T122" s="22"/>
      <c r="U122" s="107"/>
    </row>
    <row r="123" spans="1:21" ht="24">
      <c r="A123" s="93" t="s">
        <v>69</v>
      </c>
      <c r="B123" s="25" t="s">
        <v>409</v>
      </c>
      <c r="C123" s="43" t="s">
        <v>319</v>
      </c>
      <c r="D123" s="75"/>
      <c r="E123" s="75">
        <v>1000</v>
      </c>
      <c r="F123" s="75">
        <v>1000</v>
      </c>
      <c r="G123" s="75">
        <v>500</v>
      </c>
      <c r="H123" s="75">
        <v>500</v>
      </c>
      <c r="I123" s="74">
        <f t="shared" si="17"/>
        <v>31.955824268531185</v>
      </c>
      <c r="J123" s="74">
        <v>32</v>
      </c>
      <c r="K123" s="74">
        <v>32</v>
      </c>
      <c r="L123" s="139">
        <v>32</v>
      </c>
      <c r="M123" s="139">
        <v>32</v>
      </c>
      <c r="N123" s="71">
        <f t="shared" si="15"/>
        <v>319.7349456111871</v>
      </c>
      <c r="O123" s="108">
        <f t="shared" si="14"/>
        <v>255.73494561118707</v>
      </c>
      <c r="P123" s="74">
        <v>64</v>
      </c>
      <c r="Q123" s="118" t="s">
        <v>376</v>
      </c>
      <c r="R123" s="76">
        <v>500</v>
      </c>
      <c r="S123" s="163"/>
      <c r="T123" s="22"/>
      <c r="U123" s="107"/>
    </row>
    <row r="124" spans="1:21" ht="51" customHeight="1">
      <c r="A124" s="93" t="s">
        <v>70</v>
      </c>
      <c r="B124" s="17" t="s">
        <v>239</v>
      </c>
      <c r="C124" s="43" t="s">
        <v>319</v>
      </c>
      <c r="D124" s="75"/>
      <c r="E124" s="75">
        <v>1500</v>
      </c>
      <c r="F124" s="75"/>
      <c r="G124" s="75">
        <v>8000</v>
      </c>
      <c r="H124" s="75"/>
      <c r="I124" s="74">
        <f t="shared" si="17"/>
        <v>0</v>
      </c>
      <c r="J124" s="74">
        <v>0</v>
      </c>
      <c r="K124" s="74">
        <v>0</v>
      </c>
      <c r="L124" s="139">
        <v>0</v>
      </c>
      <c r="M124" s="139">
        <v>0</v>
      </c>
      <c r="N124" s="71">
        <f t="shared" si="15"/>
        <v>607.1606611020925</v>
      </c>
      <c r="O124" s="108">
        <f t="shared" si="14"/>
        <v>224.1606611020925</v>
      </c>
      <c r="P124" s="74">
        <v>383</v>
      </c>
      <c r="Q124" s="118" t="s">
        <v>376</v>
      </c>
      <c r="R124" s="76"/>
      <c r="S124" s="163"/>
      <c r="T124" s="22"/>
      <c r="U124" s="107"/>
    </row>
    <row r="125" spans="1:21" ht="12">
      <c r="A125" s="93" t="s">
        <v>71</v>
      </c>
      <c r="B125" s="17" t="s">
        <v>27</v>
      </c>
      <c r="C125" s="43" t="s">
        <v>319</v>
      </c>
      <c r="D125" s="75">
        <v>400</v>
      </c>
      <c r="E125" s="75">
        <v>450</v>
      </c>
      <c r="F125" s="75">
        <v>450</v>
      </c>
      <c r="G125" s="75">
        <v>450</v>
      </c>
      <c r="H125" s="75">
        <v>450</v>
      </c>
      <c r="I125" s="74">
        <f t="shared" si="17"/>
        <v>28.760241841678067</v>
      </c>
      <c r="J125" s="74">
        <v>29</v>
      </c>
      <c r="K125" s="74">
        <v>29</v>
      </c>
      <c r="L125" s="139">
        <v>29</v>
      </c>
      <c r="M125" s="139">
        <v>29</v>
      </c>
      <c r="N125" s="71">
        <f t="shared" si="15"/>
        <v>256.60562678153724</v>
      </c>
      <c r="O125" s="108">
        <f t="shared" si="14"/>
        <v>256.60562678153724</v>
      </c>
      <c r="P125" s="74">
        <v>0</v>
      </c>
      <c r="Q125" s="118" t="s">
        <v>376</v>
      </c>
      <c r="R125" s="76">
        <v>450</v>
      </c>
      <c r="S125" s="163"/>
      <c r="T125" s="22"/>
      <c r="U125" s="107"/>
    </row>
    <row r="126" spans="1:21" ht="24">
      <c r="A126" s="93" t="s">
        <v>72</v>
      </c>
      <c r="B126" s="17" t="s">
        <v>301</v>
      </c>
      <c r="C126" s="35" t="s">
        <v>320</v>
      </c>
      <c r="D126" s="75">
        <v>285</v>
      </c>
      <c r="E126" s="75">
        <v>300</v>
      </c>
      <c r="F126" s="75">
        <v>300</v>
      </c>
      <c r="G126" s="75">
        <v>350</v>
      </c>
      <c r="H126" s="75">
        <v>350</v>
      </c>
      <c r="I126" s="74">
        <f t="shared" si="17"/>
        <v>22.36907698797183</v>
      </c>
      <c r="J126" s="74">
        <v>26</v>
      </c>
      <c r="K126" s="74">
        <v>29</v>
      </c>
      <c r="L126" s="139">
        <v>26</v>
      </c>
      <c r="M126" s="139">
        <v>26</v>
      </c>
      <c r="N126" s="71">
        <f t="shared" si="15"/>
        <v>208.29996293124384</v>
      </c>
      <c r="O126" s="108">
        <f t="shared" si="14"/>
        <v>144.29996293124384</v>
      </c>
      <c r="P126" s="74">
        <v>64</v>
      </c>
      <c r="Q126" s="118" t="s">
        <v>376</v>
      </c>
      <c r="R126" s="76">
        <v>400</v>
      </c>
      <c r="S126" s="163"/>
      <c r="T126" s="22"/>
      <c r="U126" s="107"/>
    </row>
    <row r="127" spans="1:21" ht="12">
      <c r="A127" s="93" t="s">
        <v>73</v>
      </c>
      <c r="B127" s="17" t="s">
        <v>300</v>
      </c>
      <c r="C127" s="35" t="s">
        <v>320</v>
      </c>
      <c r="D127" s="75">
        <v>180</v>
      </c>
      <c r="E127" s="75">
        <v>380</v>
      </c>
      <c r="F127" s="75">
        <v>200</v>
      </c>
      <c r="G127" s="75">
        <v>100</v>
      </c>
      <c r="H127" s="75">
        <v>100</v>
      </c>
      <c r="I127" s="74">
        <f t="shared" si="17"/>
        <v>6.391164853706237</v>
      </c>
      <c r="J127" s="140">
        <v>0</v>
      </c>
      <c r="K127" s="98">
        <v>0</v>
      </c>
      <c r="L127" s="139">
        <v>0</v>
      </c>
      <c r="M127" s="139">
        <v>0</v>
      </c>
      <c r="N127" s="71">
        <f t="shared" si="15"/>
        <v>61.35518259557987</v>
      </c>
      <c r="O127" s="108">
        <f t="shared" si="14"/>
        <v>61.35518259557987</v>
      </c>
      <c r="P127" s="74">
        <v>0</v>
      </c>
      <c r="Q127" s="118" t="s">
        <v>376</v>
      </c>
      <c r="R127" s="101">
        <v>0</v>
      </c>
      <c r="S127" s="163"/>
      <c r="T127" s="22"/>
      <c r="U127" s="107"/>
    </row>
    <row r="128" spans="1:21" ht="12">
      <c r="A128" s="93" t="s">
        <v>74</v>
      </c>
      <c r="B128" s="25" t="s">
        <v>410</v>
      </c>
      <c r="C128" s="36" t="s">
        <v>320</v>
      </c>
      <c r="D128" s="75"/>
      <c r="E128" s="75"/>
      <c r="F128" s="75">
        <v>500</v>
      </c>
      <c r="G128" s="75"/>
      <c r="H128" s="75"/>
      <c r="I128" s="74">
        <f t="shared" si="17"/>
        <v>0</v>
      </c>
      <c r="J128" s="140">
        <v>0</v>
      </c>
      <c r="K128" s="74">
        <v>0</v>
      </c>
      <c r="L128" s="139">
        <v>0</v>
      </c>
      <c r="M128" s="139">
        <v>0</v>
      </c>
      <c r="N128" s="71">
        <f t="shared" si="15"/>
        <v>31.955824268531185</v>
      </c>
      <c r="O128" s="108">
        <f t="shared" si="14"/>
        <v>31.955824268531185</v>
      </c>
      <c r="P128" s="74">
        <v>0</v>
      </c>
      <c r="Q128" s="118" t="s">
        <v>376</v>
      </c>
      <c r="R128" s="76"/>
      <c r="S128" s="163"/>
      <c r="T128" s="22"/>
      <c r="U128" s="107"/>
    </row>
    <row r="129" spans="1:21" ht="24">
      <c r="A129" s="93" t="s">
        <v>75</v>
      </c>
      <c r="B129" s="179" t="s">
        <v>655</v>
      </c>
      <c r="C129" s="43" t="s">
        <v>319</v>
      </c>
      <c r="D129" s="75"/>
      <c r="E129" s="75"/>
      <c r="F129" s="75"/>
      <c r="G129" s="75"/>
      <c r="H129" s="75">
        <v>300</v>
      </c>
      <c r="I129" s="74">
        <f t="shared" si="17"/>
        <v>19.17349456111871</v>
      </c>
      <c r="J129" s="140">
        <v>23</v>
      </c>
      <c r="K129" s="74">
        <v>26</v>
      </c>
      <c r="L129" s="139">
        <v>0</v>
      </c>
      <c r="M129" s="139">
        <v>0</v>
      </c>
      <c r="N129" s="71">
        <f t="shared" si="15"/>
        <v>68.1734945611187</v>
      </c>
      <c r="O129" s="108">
        <f t="shared" si="14"/>
        <v>68.1734945611187</v>
      </c>
      <c r="P129" s="74">
        <v>0</v>
      </c>
      <c r="Q129" s="118" t="s">
        <v>376</v>
      </c>
      <c r="R129" s="101">
        <v>355</v>
      </c>
      <c r="S129" s="163"/>
      <c r="T129" s="22"/>
      <c r="U129" s="107"/>
    </row>
    <row r="130" spans="1:21" ht="12">
      <c r="A130" s="93" t="s">
        <v>76</v>
      </c>
      <c r="B130" s="25" t="s">
        <v>28</v>
      </c>
      <c r="C130" s="40" t="s">
        <v>320</v>
      </c>
      <c r="D130" s="75">
        <v>460</v>
      </c>
      <c r="E130" s="75">
        <v>300</v>
      </c>
      <c r="F130" s="75">
        <v>300</v>
      </c>
      <c r="G130" s="75">
        <v>0</v>
      </c>
      <c r="H130" s="75"/>
      <c r="I130" s="74">
        <f t="shared" si="17"/>
        <v>0</v>
      </c>
      <c r="J130" s="74">
        <v>0</v>
      </c>
      <c r="K130" s="74">
        <v>0</v>
      </c>
      <c r="L130" s="139">
        <v>0</v>
      </c>
      <c r="M130" s="139">
        <v>0</v>
      </c>
      <c r="N130" s="71">
        <f t="shared" si="15"/>
        <v>67.7463474492861</v>
      </c>
      <c r="O130" s="108">
        <f t="shared" si="14"/>
        <v>67.7463474492861</v>
      </c>
      <c r="P130" s="74">
        <v>0</v>
      </c>
      <c r="Q130" s="118" t="s">
        <v>376</v>
      </c>
      <c r="R130" s="76"/>
      <c r="S130" s="163"/>
      <c r="T130" s="22"/>
      <c r="U130" s="107"/>
    </row>
    <row r="131" spans="1:21" ht="24">
      <c r="A131" s="93" t="s">
        <v>77</v>
      </c>
      <c r="B131" s="17" t="s">
        <v>29</v>
      </c>
      <c r="C131" s="43" t="s">
        <v>319</v>
      </c>
      <c r="D131" s="75">
        <v>10000</v>
      </c>
      <c r="E131" s="75">
        <v>10000</v>
      </c>
      <c r="F131" s="75">
        <v>10000</v>
      </c>
      <c r="G131" s="75">
        <v>10000</v>
      </c>
      <c r="H131" s="75">
        <v>10000</v>
      </c>
      <c r="I131" s="74">
        <f t="shared" si="17"/>
        <v>639.1164853706236</v>
      </c>
      <c r="J131" s="74">
        <v>639</v>
      </c>
      <c r="K131" s="74">
        <v>639</v>
      </c>
      <c r="L131" s="139">
        <v>639</v>
      </c>
      <c r="M131" s="139">
        <v>639</v>
      </c>
      <c r="N131" s="71">
        <f t="shared" si="15"/>
        <v>5751.582426853118</v>
      </c>
      <c r="O131" s="108">
        <f t="shared" si="14"/>
        <v>5751.582426853118</v>
      </c>
      <c r="P131" s="74">
        <v>0</v>
      </c>
      <c r="Q131" s="118" t="s">
        <v>376</v>
      </c>
      <c r="R131" s="76">
        <v>10000</v>
      </c>
      <c r="S131" s="163"/>
      <c r="T131" s="22"/>
      <c r="U131" s="107"/>
    </row>
    <row r="132" spans="1:21" ht="24.75" customHeight="1">
      <c r="A132" s="93" t="s">
        <v>631</v>
      </c>
      <c r="B132" s="17" t="s">
        <v>632</v>
      </c>
      <c r="C132" s="43" t="s">
        <v>319</v>
      </c>
      <c r="D132" s="75"/>
      <c r="E132" s="75"/>
      <c r="F132" s="75"/>
      <c r="G132" s="75">
        <v>1000</v>
      </c>
      <c r="H132" s="75"/>
      <c r="I132" s="74">
        <f t="shared" si="17"/>
        <v>0</v>
      </c>
      <c r="J132" s="74">
        <v>0</v>
      </c>
      <c r="K132" s="74">
        <v>0</v>
      </c>
      <c r="L132" s="139">
        <v>0</v>
      </c>
      <c r="M132" s="139">
        <v>0</v>
      </c>
      <c r="N132" s="71">
        <f t="shared" si="15"/>
        <v>63.91164853706237</v>
      </c>
      <c r="O132" s="108">
        <f t="shared" si="14"/>
        <v>63.91164853706237</v>
      </c>
      <c r="P132" s="74">
        <v>0</v>
      </c>
      <c r="Q132" s="118" t="s">
        <v>376</v>
      </c>
      <c r="R132" s="76"/>
      <c r="S132" s="163"/>
      <c r="T132" s="22"/>
      <c r="U132" s="107"/>
    </row>
    <row r="133" spans="1:21" s="7" customFormat="1" ht="24">
      <c r="A133" s="91">
        <v>3</v>
      </c>
      <c r="B133" s="16" t="s">
        <v>430</v>
      </c>
      <c r="C133" s="6"/>
      <c r="D133" s="81">
        <f aca="true" t="shared" si="22" ref="D133:M133">D135+D137+D142+D149+D151+D153</f>
        <v>30700</v>
      </c>
      <c r="E133" s="81">
        <f t="shared" si="22"/>
        <v>74150</v>
      </c>
      <c r="F133" s="81">
        <f t="shared" si="22"/>
        <v>48250</v>
      </c>
      <c r="G133" s="81">
        <f t="shared" si="22"/>
        <v>41100</v>
      </c>
      <c r="H133" s="81">
        <f t="shared" si="22"/>
        <v>24800</v>
      </c>
      <c r="I133" s="72">
        <f t="shared" si="17"/>
        <v>1585.0088837191468</v>
      </c>
      <c r="J133" s="81">
        <f>J135+J137+J142+J149+J151+J153</f>
        <v>2134</v>
      </c>
      <c r="K133" s="81">
        <f t="shared" si="22"/>
        <v>2603</v>
      </c>
      <c r="L133" s="195">
        <f t="shared" si="22"/>
        <v>2210</v>
      </c>
      <c r="M133" s="195">
        <f t="shared" si="22"/>
        <v>1860</v>
      </c>
      <c r="N133" s="72">
        <f t="shared" si="15"/>
        <v>22803.65102961666</v>
      </c>
      <c r="O133" s="109">
        <f t="shared" si="14"/>
        <v>19364.65102961666</v>
      </c>
      <c r="P133" s="81">
        <f>P135+P137+P142+P149+P151+P153</f>
        <v>3439</v>
      </c>
      <c r="Q133" s="122"/>
      <c r="R133" s="82">
        <f>R135+R137+R142+R149+R151+R153</f>
        <v>33405</v>
      </c>
      <c r="S133" s="163"/>
      <c r="T133" s="167"/>
      <c r="U133" s="166"/>
    </row>
    <row r="134" spans="1:21" s="7" customFormat="1" ht="12">
      <c r="A134" s="91"/>
      <c r="B134" s="178" t="s">
        <v>486</v>
      </c>
      <c r="C134" s="6"/>
      <c r="D134" s="81">
        <f>D136+SUM(D138:D139)+SUM(D143:D146)+D150+D152+D154+D155</f>
        <v>30350</v>
      </c>
      <c r="E134" s="81">
        <f>E136+SUM(E138:E139)+SUM(E143:E146)+E150+E152+E154+E155</f>
        <v>72800</v>
      </c>
      <c r="F134" s="81">
        <f>F136+SUM(F138:F139)+SUM(F143:F147)+F150+F152+F154+F155</f>
        <v>47400</v>
      </c>
      <c r="G134" s="81">
        <f>G136+SUM(G138:G139)+SUM(G143:G147)+G150+G152+G154+G155</f>
        <v>40200</v>
      </c>
      <c r="H134" s="81">
        <f>H136+SUM(H138:H139)+SUM(H143:H147)+H150+H152+H154+H155</f>
        <v>23900</v>
      </c>
      <c r="I134" s="72">
        <f t="shared" si="17"/>
        <v>1527.4884000357906</v>
      </c>
      <c r="J134" s="81">
        <f>J136+SUM(J138:J139)+SUM(J143:J148)+J150+J152+J154+J155</f>
        <v>2076</v>
      </c>
      <c r="K134" s="81">
        <f>K136+SUM(K138:K139)+SUM(K143:K148)+K150+K152+K154+K155</f>
        <v>2596</v>
      </c>
      <c r="L134" s="195">
        <f>L136+SUM(L138:L139)+SUM(L143:L148)+L150+L152+L154+L155</f>
        <v>2203</v>
      </c>
      <c r="M134" s="195">
        <f>M136+SUM(M138:M139)+SUM(M143:M148)+M150+M152+M154+M155</f>
        <v>1853</v>
      </c>
      <c r="N134" s="72">
        <f t="shared" si="15"/>
        <v>22446.63535848044</v>
      </c>
      <c r="O134" s="109">
        <f aca="true" t="shared" si="23" ref="O134:O198">N134-P134</f>
        <v>19007.63535848044</v>
      </c>
      <c r="P134" s="81">
        <f>P136+SUM(P138:P139)+SUM(P143:P147)+P150+P152+P154+P155</f>
        <v>3439</v>
      </c>
      <c r="Q134" s="122"/>
      <c r="R134" s="82">
        <f>R136+SUM(R138:R139)+SUM(R143:R148)+R150+R152+R154+R155</f>
        <v>32505</v>
      </c>
      <c r="S134" s="171"/>
      <c r="T134" s="167"/>
      <c r="U134" s="166"/>
    </row>
    <row r="135" spans="1:21" ht="12">
      <c r="A135" s="94" t="s">
        <v>78</v>
      </c>
      <c r="B135" s="20" t="s">
        <v>586</v>
      </c>
      <c r="C135" s="47"/>
      <c r="D135" s="77">
        <f aca="true" t="shared" si="24" ref="D135:M135">SUM(D136:D136)</f>
        <v>1500</v>
      </c>
      <c r="E135" s="77">
        <f t="shared" si="24"/>
        <v>1600</v>
      </c>
      <c r="F135" s="77">
        <f t="shared" si="24"/>
        <v>1700</v>
      </c>
      <c r="G135" s="77">
        <f t="shared" si="24"/>
        <v>1700</v>
      </c>
      <c r="H135" s="77">
        <f t="shared" si="24"/>
        <v>1900</v>
      </c>
      <c r="I135" s="71">
        <f t="shared" si="17"/>
        <v>121.4321322204185</v>
      </c>
      <c r="J135" s="105">
        <f t="shared" si="24"/>
        <v>121</v>
      </c>
      <c r="K135" s="105">
        <f t="shared" si="24"/>
        <v>40</v>
      </c>
      <c r="L135" s="187">
        <f t="shared" si="24"/>
        <v>40</v>
      </c>
      <c r="M135" s="187">
        <f t="shared" si="24"/>
        <v>50</v>
      </c>
      <c r="N135" s="71">
        <f aca="true" t="shared" si="25" ref="N135:N199">SUM(D135:G135)/15.6466+SUM(I135:M135)</f>
        <v>787.8578477113239</v>
      </c>
      <c r="O135" s="108">
        <f t="shared" si="23"/>
        <v>787.8578477113239</v>
      </c>
      <c r="P135" s="105">
        <f>SUM(P136:P136)</f>
        <v>0</v>
      </c>
      <c r="Q135" s="118"/>
      <c r="R135" s="78">
        <f>SUM(R136:R136)</f>
        <v>1900</v>
      </c>
      <c r="S135" s="107"/>
      <c r="T135" s="22"/>
      <c r="U135" s="107"/>
    </row>
    <row r="136" spans="1:21" ht="24">
      <c r="A136" s="93" t="s">
        <v>79</v>
      </c>
      <c r="B136" s="17" t="s">
        <v>587</v>
      </c>
      <c r="C136" s="35" t="s">
        <v>320</v>
      </c>
      <c r="D136" s="75">
        <v>1500</v>
      </c>
      <c r="E136" s="75">
        <v>1600</v>
      </c>
      <c r="F136" s="75">
        <v>1700</v>
      </c>
      <c r="G136" s="75">
        <v>1700</v>
      </c>
      <c r="H136" s="75">
        <v>1900</v>
      </c>
      <c r="I136" s="74">
        <f t="shared" si="17"/>
        <v>121.4321322204185</v>
      </c>
      <c r="J136" s="74">
        <v>121</v>
      </c>
      <c r="K136" s="98">
        <v>40</v>
      </c>
      <c r="L136" s="139">
        <v>40</v>
      </c>
      <c r="M136" s="139">
        <v>50</v>
      </c>
      <c r="N136" s="71">
        <f t="shared" si="25"/>
        <v>787.8578477113239</v>
      </c>
      <c r="O136" s="108">
        <f t="shared" si="23"/>
        <v>787.8578477113239</v>
      </c>
      <c r="P136" s="74">
        <v>0</v>
      </c>
      <c r="Q136" s="118" t="s">
        <v>385</v>
      </c>
      <c r="R136" s="76">
        <v>1900</v>
      </c>
      <c r="S136" s="163"/>
      <c r="T136" s="22"/>
      <c r="U136" s="107"/>
    </row>
    <row r="137" spans="1:21" ht="23.25" customHeight="1">
      <c r="A137" s="94" t="s">
        <v>80</v>
      </c>
      <c r="B137" s="18" t="s">
        <v>588</v>
      </c>
      <c r="C137" s="46"/>
      <c r="D137" s="77">
        <f aca="true" t="shared" si="26" ref="D137:M137">SUM(D138:D141)</f>
        <v>9750</v>
      </c>
      <c r="E137" s="77">
        <f t="shared" si="26"/>
        <v>22850</v>
      </c>
      <c r="F137" s="77">
        <f t="shared" si="26"/>
        <v>23350</v>
      </c>
      <c r="G137" s="77">
        <f t="shared" si="26"/>
        <v>12900</v>
      </c>
      <c r="H137" s="77">
        <f t="shared" si="26"/>
        <v>4900</v>
      </c>
      <c r="I137" s="71">
        <f aca="true" t="shared" si="27" ref="I137:I202">H137/15.6466</f>
        <v>313.1670778316056</v>
      </c>
      <c r="J137" s="105">
        <f>SUM(J138:J141)</f>
        <v>569</v>
      </c>
      <c r="K137" s="105">
        <f t="shared" si="26"/>
        <v>71</v>
      </c>
      <c r="L137" s="187">
        <f t="shared" si="26"/>
        <v>91</v>
      </c>
      <c r="M137" s="187">
        <f t="shared" si="26"/>
        <v>471</v>
      </c>
      <c r="N137" s="71">
        <f t="shared" si="25"/>
        <v>5915.48407960835</v>
      </c>
      <c r="O137" s="108">
        <f t="shared" si="23"/>
        <v>5595.48407960835</v>
      </c>
      <c r="P137" s="105">
        <f>SUM(P138:P141)</f>
        <v>320</v>
      </c>
      <c r="Q137" s="119"/>
      <c r="R137" s="78">
        <f>SUM(R138:R141)</f>
        <v>8900</v>
      </c>
      <c r="S137" s="107"/>
      <c r="T137" s="22"/>
      <c r="U137" s="107"/>
    </row>
    <row r="138" spans="1:21" ht="24">
      <c r="A138" s="93" t="s">
        <v>81</v>
      </c>
      <c r="B138" s="17" t="s">
        <v>366</v>
      </c>
      <c r="C138" s="35" t="s">
        <v>320</v>
      </c>
      <c r="D138" s="75">
        <v>3200</v>
      </c>
      <c r="E138" s="75">
        <v>15000</v>
      </c>
      <c r="F138" s="75">
        <v>15000</v>
      </c>
      <c r="G138" s="75">
        <v>4000</v>
      </c>
      <c r="H138" s="75">
        <v>1000</v>
      </c>
      <c r="I138" s="74">
        <f t="shared" si="27"/>
        <v>63.91164853706237</v>
      </c>
      <c r="J138" s="140">
        <v>0</v>
      </c>
      <c r="K138" s="98">
        <v>64</v>
      </c>
      <c r="L138" s="139">
        <v>64</v>
      </c>
      <c r="M138" s="139">
        <v>64</v>
      </c>
      <c r="N138" s="71">
        <f t="shared" si="25"/>
        <v>2633.4249741157823</v>
      </c>
      <c r="O138" s="108">
        <f t="shared" si="23"/>
        <v>2313.4249741157823</v>
      </c>
      <c r="P138" s="74">
        <v>320</v>
      </c>
      <c r="Q138" s="118" t="s">
        <v>385</v>
      </c>
      <c r="R138" s="101">
        <v>0</v>
      </c>
      <c r="S138" s="163"/>
      <c r="T138" s="22"/>
      <c r="U138" s="107"/>
    </row>
    <row r="139" spans="1:21" ht="48">
      <c r="A139" s="93" t="s">
        <v>82</v>
      </c>
      <c r="B139" s="17" t="s">
        <v>589</v>
      </c>
      <c r="C139" s="35" t="s">
        <v>320</v>
      </c>
      <c r="D139" s="75">
        <v>6200</v>
      </c>
      <c r="E139" s="75">
        <v>6500</v>
      </c>
      <c r="F139" s="75">
        <v>7500</v>
      </c>
      <c r="G139" s="75">
        <v>8000</v>
      </c>
      <c r="H139" s="75">
        <v>3000</v>
      </c>
      <c r="I139" s="74">
        <f t="shared" si="27"/>
        <v>191.7349456111871</v>
      </c>
      <c r="J139" s="74">
        <v>511</v>
      </c>
      <c r="K139" s="98">
        <v>0</v>
      </c>
      <c r="L139" s="139">
        <v>20</v>
      </c>
      <c r="M139" s="139">
        <v>400</v>
      </c>
      <c r="N139" s="71">
        <f t="shared" si="25"/>
        <v>2925.0434343563456</v>
      </c>
      <c r="O139" s="108">
        <f t="shared" si="23"/>
        <v>2925.0434343563456</v>
      </c>
      <c r="P139" s="74">
        <v>0</v>
      </c>
      <c r="Q139" s="118" t="s">
        <v>385</v>
      </c>
      <c r="R139" s="76">
        <v>8000</v>
      </c>
      <c r="S139" s="163"/>
      <c r="T139" s="22"/>
      <c r="U139" s="107"/>
    </row>
    <row r="140" spans="1:21" ht="24">
      <c r="A140" s="93" t="s">
        <v>83</v>
      </c>
      <c r="B140" s="19" t="s">
        <v>296</v>
      </c>
      <c r="C140" s="35" t="s">
        <v>320</v>
      </c>
      <c r="D140" s="75">
        <v>350</v>
      </c>
      <c r="E140" s="75">
        <v>350</v>
      </c>
      <c r="F140" s="75">
        <v>350</v>
      </c>
      <c r="G140" s="75">
        <v>400</v>
      </c>
      <c r="H140" s="75">
        <v>400</v>
      </c>
      <c r="I140" s="74">
        <f t="shared" si="27"/>
        <v>25.56465941482495</v>
      </c>
      <c r="J140" s="74">
        <v>26</v>
      </c>
      <c r="K140" s="98">
        <v>7</v>
      </c>
      <c r="L140" s="139">
        <v>7</v>
      </c>
      <c r="M140" s="139">
        <v>7</v>
      </c>
      <c r="N140" s="71">
        <f t="shared" si="25"/>
        <v>165.23654979356536</v>
      </c>
      <c r="O140" s="108">
        <f t="shared" si="23"/>
        <v>165.23654979356536</v>
      </c>
      <c r="P140" s="74">
        <v>0</v>
      </c>
      <c r="Q140" s="118" t="s">
        <v>385</v>
      </c>
      <c r="R140" s="76">
        <v>400</v>
      </c>
      <c r="S140" s="163"/>
      <c r="T140" s="22"/>
      <c r="U140" s="107"/>
    </row>
    <row r="141" spans="1:21" ht="36">
      <c r="A141" s="93" t="s">
        <v>276</v>
      </c>
      <c r="B141" s="19" t="s">
        <v>277</v>
      </c>
      <c r="C141" s="35" t="s">
        <v>320</v>
      </c>
      <c r="D141" s="75"/>
      <c r="E141" s="75">
        <v>1000</v>
      </c>
      <c r="F141" s="75">
        <v>500</v>
      </c>
      <c r="G141" s="75">
        <v>500</v>
      </c>
      <c r="H141" s="75">
        <v>500</v>
      </c>
      <c r="I141" s="74">
        <f t="shared" si="27"/>
        <v>31.955824268531185</v>
      </c>
      <c r="J141" s="140">
        <v>32</v>
      </c>
      <c r="K141" s="74">
        <v>0</v>
      </c>
      <c r="L141" s="139">
        <v>0</v>
      </c>
      <c r="M141" s="139">
        <v>0</v>
      </c>
      <c r="N141" s="71">
        <f t="shared" si="25"/>
        <v>191.7791213426559</v>
      </c>
      <c r="O141" s="108">
        <f t="shared" si="23"/>
        <v>191.7791213426559</v>
      </c>
      <c r="P141" s="74">
        <v>0</v>
      </c>
      <c r="Q141" s="118" t="s">
        <v>385</v>
      </c>
      <c r="R141" s="101">
        <v>500</v>
      </c>
      <c r="S141" s="172"/>
      <c r="T141" s="22"/>
      <c r="U141" s="107"/>
    </row>
    <row r="142" spans="1:21" ht="24">
      <c r="A142" s="94" t="s">
        <v>84</v>
      </c>
      <c r="B142" s="18" t="s">
        <v>460</v>
      </c>
      <c r="C142" s="45"/>
      <c r="D142" s="77">
        <f>SUM(D143:D146)</f>
        <v>15050</v>
      </c>
      <c r="E142" s="77">
        <f>SUM(E143:E146)</f>
        <v>14300</v>
      </c>
      <c r="F142" s="77">
        <f>SUM(F143:F147)</f>
        <v>14800</v>
      </c>
      <c r="G142" s="77">
        <f>SUM(G143:G147)</f>
        <v>22100</v>
      </c>
      <c r="H142" s="77">
        <f>SUM(H143:H147)</f>
        <v>17300</v>
      </c>
      <c r="I142" s="71">
        <f t="shared" si="27"/>
        <v>1105.671519691179</v>
      </c>
      <c r="J142" s="189">
        <f>SUM(J143:J148)</f>
        <v>1207</v>
      </c>
      <c r="K142" s="189">
        <f>SUM(K143:K148)</f>
        <v>615</v>
      </c>
      <c r="L142" s="187">
        <f>SUM(L143:L148)</f>
        <v>615</v>
      </c>
      <c r="M142" s="187">
        <f>SUM(M143:M148)</f>
        <v>635</v>
      </c>
      <c r="N142" s="71">
        <f t="shared" si="25"/>
        <v>8411.818235271561</v>
      </c>
      <c r="O142" s="108">
        <f t="shared" si="23"/>
        <v>6986.818235271561</v>
      </c>
      <c r="P142" s="105">
        <f>SUM(P143:P147)</f>
        <v>1425</v>
      </c>
      <c r="Q142" s="118"/>
      <c r="R142" s="78">
        <f>SUM(R143:R148)</f>
        <v>18900</v>
      </c>
      <c r="S142" s="107"/>
      <c r="T142" s="22"/>
      <c r="U142" s="107"/>
    </row>
    <row r="143" spans="1:21" ht="24">
      <c r="A143" s="93" t="s">
        <v>85</v>
      </c>
      <c r="B143" s="17" t="s">
        <v>590</v>
      </c>
      <c r="C143" s="35" t="s">
        <v>320</v>
      </c>
      <c r="D143" s="75">
        <v>7000</v>
      </c>
      <c r="E143" s="75">
        <v>5000</v>
      </c>
      <c r="F143" s="75">
        <v>5000</v>
      </c>
      <c r="G143" s="75">
        <v>11000</v>
      </c>
      <c r="H143" s="75">
        <v>8000</v>
      </c>
      <c r="I143" s="74">
        <f t="shared" si="27"/>
        <v>511.29318829649895</v>
      </c>
      <c r="J143" s="140">
        <v>639</v>
      </c>
      <c r="K143" s="98">
        <v>0</v>
      </c>
      <c r="L143" s="139">
        <v>0</v>
      </c>
      <c r="M143" s="139">
        <v>0</v>
      </c>
      <c r="N143" s="71">
        <f t="shared" si="25"/>
        <v>2939.8193473342453</v>
      </c>
      <c r="O143" s="108">
        <f t="shared" si="23"/>
        <v>1533.8193473342453</v>
      </c>
      <c r="P143" s="74">
        <v>1406</v>
      </c>
      <c r="Q143" s="118" t="s">
        <v>376</v>
      </c>
      <c r="R143" s="101">
        <v>10000</v>
      </c>
      <c r="S143" s="163"/>
      <c r="T143" s="22"/>
      <c r="U143" s="107"/>
    </row>
    <row r="144" spans="1:21" ht="24">
      <c r="A144" s="93" t="s">
        <v>86</v>
      </c>
      <c r="B144" s="25" t="s">
        <v>591</v>
      </c>
      <c r="C144" s="40" t="s">
        <v>320</v>
      </c>
      <c r="D144" s="75">
        <v>750</v>
      </c>
      <c r="E144" s="75">
        <v>2000</v>
      </c>
      <c r="F144" s="75">
        <v>2000</v>
      </c>
      <c r="G144" s="75">
        <v>2000</v>
      </c>
      <c r="H144" s="75">
        <v>2000</v>
      </c>
      <c r="I144" s="74">
        <f t="shared" si="27"/>
        <v>127.82329707412474</v>
      </c>
      <c r="J144" s="140">
        <v>32</v>
      </c>
      <c r="K144" s="98">
        <v>32</v>
      </c>
      <c r="L144" s="139">
        <v>32</v>
      </c>
      <c r="M144" s="139">
        <v>32</v>
      </c>
      <c r="N144" s="71">
        <f t="shared" si="25"/>
        <v>687.2269246992958</v>
      </c>
      <c r="O144" s="108">
        <f t="shared" si="23"/>
        <v>687.2269246992958</v>
      </c>
      <c r="P144" s="74">
        <v>0</v>
      </c>
      <c r="Q144" s="118" t="s">
        <v>376</v>
      </c>
      <c r="R144" s="101">
        <v>500</v>
      </c>
      <c r="S144" s="163"/>
      <c r="T144" s="22"/>
      <c r="U144" s="107"/>
    </row>
    <row r="145" spans="1:21" ht="37.5" customHeight="1">
      <c r="A145" s="93" t="s">
        <v>87</v>
      </c>
      <c r="B145" s="19" t="s">
        <v>592</v>
      </c>
      <c r="C145" s="43" t="s">
        <v>319</v>
      </c>
      <c r="D145" s="75">
        <v>6000</v>
      </c>
      <c r="E145" s="75">
        <v>6000</v>
      </c>
      <c r="F145" s="75">
        <v>6000</v>
      </c>
      <c r="G145" s="75">
        <v>6000</v>
      </c>
      <c r="H145" s="75">
        <v>6000</v>
      </c>
      <c r="I145" s="74">
        <f t="shared" si="27"/>
        <v>383.4698912223742</v>
      </c>
      <c r="J145" s="140">
        <v>383</v>
      </c>
      <c r="K145" s="74">
        <v>383</v>
      </c>
      <c r="L145" s="139">
        <v>383</v>
      </c>
      <c r="M145" s="139">
        <v>383</v>
      </c>
      <c r="N145" s="71">
        <f t="shared" si="25"/>
        <v>3449.349456111871</v>
      </c>
      <c r="O145" s="108">
        <f t="shared" si="23"/>
        <v>3449.349456111871</v>
      </c>
      <c r="P145" s="74">
        <v>0</v>
      </c>
      <c r="Q145" s="118" t="s">
        <v>376</v>
      </c>
      <c r="R145" s="76">
        <v>6000</v>
      </c>
      <c r="S145" s="163"/>
      <c r="T145" s="22"/>
      <c r="U145" s="107"/>
    </row>
    <row r="146" spans="1:21" ht="25.5" customHeight="1">
      <c r="A146" s="93" t="s">
        <v>88</v>
      </c>
      <c r="B146" s="19" t="s">
        <v>302</v>
      </c>
      <c r="C146" s="35" t="s">
        <v>320</v>
      </c>
      <c r="D146" s="75">
        <v>1300</v>
      </c>
      <c r="E146" s="75">
        <v>1300</v>
      </c>
      <c r="F146" s="75">
        <v>1300</v>
      </c>
      <c r="G146" s="75">
        <v>1300</v>
      </c>
      <c r="H146" s="75">
        <v>1300</v>
      </c>
      <c r="I146" s="74">
        <f t="shared" si="27"/>
        <v>83.08514309818108</v>
      </c>
      <c r="J146" s="140">
        <v>83</v>
      </c>
      <c r="K146" s="98">
        <v>200</v>
      </c>
      <c r="L146" s="139">
        <v>200</v>
      </c>
      <c r="M146" s="139">
        <v>220</v>
      </c>
      <c r="N146" s="71">
        <f t="shared" si="25"/>
        <v>1118.4257154909055</v>
      </c>
      <c r="O146" s="108">
        <f t="shared" si="23"/>
        <v>1118.4257154909055</v>
      </c>
      <c r="P146" s="74">
        <v>0</v>
      </c>
      <c r="Q146" s="118" t="s">
        <v>385</v>
      </c>
      <c r="R146" s="76">
        <v>1300</v>
      </c>
      <c r="S146" s="163"/>
      <c r="T146" s="22"/>
      <c r="U146" s="107"/>
    </row>
    <row r="147" spans="1:21" ht="37.5" customHeight="1">
      <c r="A147" s="93" t="s">
        <v>473</v>
      </c>
      <c r="B147" s="19" t="s">
        <v>474</v>
      </c>
      <c r="C147" s="35" t="s">
        <v>320</v>
      </c>
      <c r="D147" s="75"/>
      <c r="E147" s="75"/>
      <c r="F147" s="75">
        <v>500</v>
      </c>
      <c r="G147" s="75">
        <v>1800</v>
      </c>
      <c r="H147" s="75"/>
      <c r="I147" s="74">
        <f t="shared" si="27"/>
        <v>0</v>
      </c>
      <c r="J147" s="140">
        <v>0</v>
      </c>
      <c r="K147" s="74">
        <v>0</v>
      </c>
      <c r="L147" s="139">
        <v>0</v>
      </c>
      <c r="M147" s="139">
        <v>0</v>
      </c>
      <c r="N147" s="71">
        <f t="shared" si="25"/>
        <v>146.99679163524345</v>
      </c>
      <c r="O147" s="108">
        <f t="shared" si="23"/>
        <v>127.99679163524345</v>
      </c>
      <c r="P147" s="74">
        <v>19</v>
      </c>
      <c r="Q147" s="118" t="s">
        <v>385</v>
      </c>
      <c r="R147" s="76"/>
      <c r="S147" s="163"/>
      <c r="T147" s="22"/>
      <c r="U147" s="107"/>
    </row>
    <row r="148" spans="1:21" ht="27" customHeight="1">
      <c r="A148" s="143" t="s">
        <v>661</v>
      </c>
      <c r="B148" s="148" t="s">
        <v>662</v>
      </c>
      <c r="C148" s="188" t="s">
        <v>320</v>
      </c>
      <c r="D148" s="100"/>
      <c r="E148" s="100"/>
      <c r="F148" s="100"/>
      <c r="G148" s="100"/>
      <c r="H148" s="100"/>
      <c r="I148" s="98"/>
      <c r="J148" s="140">
        <v>70</v>
      </c>
      <c r="K148" s="98">
        <v>0</v>
      </c>
      <c r="L148" s="139">
        <v>0</v>
      </c>
      <c r="M148" s="139">
        <v>0</v>
      </c>
      <c r="N148" s="71">
        <f t="shared" si="25"/>
        <v>70</v>
      </c>
      <c r="O148" s="108">
        <f t="shared" si="23"/>
        <v>70</v>
      </c>
      <c r="P148" s="98"/>
      <c r="Q148" s="141" t="s">
        <v>385</v>
      </c>
      <c r="R148" s="101">
        <v>1100</v>
      </c>
      <c r="S148" s="163"/>
      <c r="T148" s="22"/>
      <c r="U148" s="107"/>
    </row>
    <row r="149" spans="1:21" s="32" customFormat="1" ht="17.25" customHeight="1">
      <c r="A149" s="94" t="s">
        <v>89</v>
      </c>
      <c r="B149" s="20" t="s">
        <v>465</v>
      </c>
      <c r="C149" s="46"/>
      <c r="D149" s="83">
        <f aca="true" t="shared" si="28" ref="D149:M149">D150</f>
        <v>0</v>
      </c>
      <c r="E149" s="83">
        <f t="shared" si="28"/>
        <v>30000</v>
      </c>
      <c r="F149" s="83">
        <f t="shared" si="28"/>
        <v>0</v>
      </c>
      <c r="G149" s="83">
        <f t="shared" si="28"/>
        <v>2000</v>
      </c>
      <c r="H149" s="83">
        <f t="shared" si="28"/>
        <v>0</v>
      </c>
      <c r="I149" s="71">
        <f t="shared" si="27"/>
        <v>0</v>
      </c>
      <c r="J149" s="106">
        <f t="shared" si="28"/>
        <v>128</v>
      </c>
      <c r="K149" s="106">
        <f t="shared" si="28"/>
        <v>1800</v>
      </c>
      <c r="L149" s="196">
        <f t="shared" si="28"/>
        <v>1400</v>
      </c>
      <c r="M149" s="196">
        <f t="shared" si="28"/>
        <v>640</v>
      </c>
      <c r="N149" s="71">
        <f t="shared" si="25"/>
        <v>6013.172753185996</v>
      </c>
      <c r="O149" s="108">
        <f t="shared" si="23"/>
        <v>4415.172753185996</v>
      </c>
      <c r="P149" s="106">
        <f>P150</f>
        <v>1598</v>
      </c>
      <c r="Q149" s="119"/>
      <c r="R149" s="84">
        <f>R150</f>
        <v>2000</v>
      </c>
      <c r="S149" s="165"/>
      <c r="T149" s="29"/>
      <c r="U149" s="165"/>
    </row>
    <row r="150" spans="1:21" ht="24" customHeight="1">
      <c r="A150" s="93" t="s">
        <v>90</v>
      </c>
      <c r="B150" s="19" t="s">
        <v>398</v>
      </c>
      <c r="C150" s="35" t="s">
        <v>320</v>
      </c>
      <c r="D150" s="75"/>
      <c r="E150" s="75">
        <v>30000</v>
      </c>
      <c r="F150" s="75">
        <v>0</v>
      </c>
      <c r="G150" s="75">
        <v>2000</v>
      </c>
      <c r="H150" s="75">
        <v>0</v>
      </c>
      <c r="I150" s="74">
        <f t="shared" si="27"/>
        <v>0</v>
      </c>
      <c r="J150" s="140">
        <v>128</v>
      </c>
      <c r="K150" s="98">
        <v>1800</v>
      </c>
      <c r="L150" s="139">
        <v>1400</v>
      </c>
      <c r="M150" s="139">
        <v>640</v>
      </c>
      <c r="N150" s="71">
        <f t="shared" si="25"/>
        <v>6013.172753185996</v>
      </c>
      <c r="O150" s="108">
        <f t="shared" si="23"/>
        <v>4415.172753185996</v>
      </c>
      <c r="P150" s="74">
        <v>1598</v>
      </c>
      <c r="Q150" s="118" t="s">
        <v>385</v>
      </c>
      <c r="R150" s="101">
        <v>2000</v>
      </c>
      <c r="S150" s="163"/>
      <c r="T150" s="22"/>
      <c r="U150" s="107"/>
    </row>
    <row r="151" spans="1:21" ht="12">
      <c r="A151" s="94" t="s">
        <v>91</v>
      </c>
      <c r="B151" s="18" t="s">
        <v>372</v>
      </c>
      <c r="C151" s="46"/>
      <c r="D151" s="77">
        <f aca="true" t="shared" si="29" ref="D151:M151">SUM(D152:D152)</f>
        <v>2400</v>
      </c>
      <c r="E151" s="77">
        <f t="shared" si="29"/>
        <v>2400</v>
      </c>
      <c r="F151" s="77">
        <f t="shared" si="29"/>
        <v>2400</v>
      </c>
      <c r="G151" s="77">
        <f t="shared" si="29"/>
        <v>2400</v>
      </c>
      <c r="H151" s="77">
        <f t="shared" si="29"/>
        <v>700</v>
      </c>
      <c r="I151" s="71">
        <f t="shared" si="27"/>
        <v>44.73815397594366</v>
      </c>
      <c r="J151" s="105">
        <f t="shared" si="29"/>
        <v>45</v>
      </c>
      <c r="K151" s="105">
        <f t="shared" si="29"/>
        <v>45</v>
      </c>
      <c r="L151" s="187">
        <f t="shared" si="29"/>
        <v>64</v>
      </c>
      <c r="M151" s="187">
        <f t="shared" si="29"/>
        <v>64</v>
      </c>
      <c r="N151" s="71">
        <f t="shared" si="25"/>
        <v>876.2899799317423</v>
      </c>
      <c r="O151" s="108">
        <f t="shared" si="23"/>
        <v>876.2899799317423</v>
      </c>
      <c r="P151" s="74">
        <v>0</v>
      </c>
      <c r="Q151" s="119"/>
      <c r="R151" s="78">
        <f>SUM(R152:R152)</f>
        <v>705</v>
      </c>
      <c r="S151" s="107"/>
      <c r="T151" s="22"/>
      <c r="U151" s="107"/>
    </row>
    <row r="152" spans="1:21" ht="12">
      <c r="A152" s="93" t="s">
        <v>92</v>
      </c>
      <c r="B152" s="17" t="s">
        <v>593</v>
      </c>
      <c r="C152" s="35" t="s">
        <v>320</v>
      </c>
      <c r="D152" s="75">
        <v>2400</v>
      </c>
      <c r="E152" s="75">
        <v>2400</v>
      </c>
      <c r="F152" s="75">
        <v>2400</v>
      </c>
      <c r="G152" s="75">
        <v>2400</v>
      </c>
      <c r="H152" s="75">
        <v>700</v>
      </c>
      <c r="I152" s="74">
        <f t="shared" si="27"/>
        <v>44.73815397594366</v>
      </c>
      <c r="J152" s="140">
        <v>45</v>
      </c>
      <c r="K152" s="98">
        <v>45</v>
      </c>
      <c r="L152" s="139">
        <v>64</v>
      </c>
      <c r="M152" s="139">
        <v>64</v>
      </c>
      <c r="N152" s="71">
        <f t="shared" si="25"/>
        <v>876.2899799317423</v>
      </c>
      <c r="O152" s="108">
        <f t="shared" si="23"/>
        <v>876.2899799317423</v>
      </c>
      <c r="P152" s="74">
        <v>0</v>
      </c>
      <c r="Q152" s="118" t="s">
        <v>376</v>
      </c>
      <c r="R152" s="101">
        <v>705</v>
      </c>
      <c r="S152" s="163"/>
      <c r="T152" s="22"/>
      <c r="U152" s="107"/>
    </row>
    <row r="153" spans="1:21" ht="24">
      <c r="A153" s="94" t="s">
        <v>93</v>
      </c>
      <c r="B153" s="18" t="s">
        <v>411</v>
      </c>
      <c r="C153" s="46"/>
      <c r="D153" s="77">
        <f>SUM(D154:D155)</f>
        <v>2000</v>
      </c>
      <c r="E153" s="77">
        <f aca="true" t="shared" si="30" ref="E153:M153">SUM(E154:E155)</f>
        <v>3000</v>
      </c>
      <c r="F153" s="77">
        <f t="shared" si="30"/>
        <v>6000</v>
      </c>
      <c r="G153" s="77">
        <f t="shared" si="30"/>
        <v>0</v>
      </c>
      <c r="H153" s="77">
        <f t="shared" si="30"/>
        <v>0</v>
      </c>
      <c r="I153" s="71">
        <f t="shared" si="27"/>
        <v>0</v>
      </c>
      <c r="J153" s="105">
        <f t="shared" si="30"/>
        <v>64</v>
      </c>
      <c r="K153" s="105">
        <f t="shared" si="30"/>
        <v>32</v>
      </c>
      <c r="L153" s="187">
        <f t="shared" si="30"/>
        <v>0</v>
      </c>
      <c r="M153" s="187">
        <f t="shared" si="30"/>
        <v>0</v>
      </c>
      <c r="N153" s="71">
        <f t="shared" si="25"/>
        <v>799.0281339076861</v>
      </c>
      <c r="O153" s="108">
        <f t="shared" si="23"/>
        <v>703.0281339076861</v>
      </c>
      <c r="P153" s="105">
        <f>SUM(P154:P155)</f>
        <v>96</v>
      </c>
      <c r="Q153" s="119"/>
      <c r="R153" s="78">
        <f>SUM(R154:R155)</f>
        <v>1000</v>
      </c>
      <c r="S153" s="107"/>
      <c r="T153" s="22"/>
      <c r="U153" s="107"/>
    </row>
    <row r="154" spans="1:21" ht="24">
      <c r="A154" s="93" t="s">
        <v>94</v>
      </c>
      <c r="B154" s="15" t="s">
        <v>413</v>
      </c>
      <c r="C154" s="40" t="s">
        <v>320</v>
      </c>
      <c r="D154" s="75"/>
      <c r="E154" s="75">
        <v>2000</v>
      </c>
      <c r="F154" s="75">
        <v>2000</v>
      </c>
      <c r="G154" s="75"/>
      <c r="H154" s="75"/>
      <c r="I154" s="74">
        <f t="shared" si="27"/>
        <v>0</v>
      </c>
      <c r="J154" s="74">
        <v>0</v>
      </c>
      <c r="K154" s="74">
        <v>0</v>
      </c>
      <c r="L154" s="139">
        <v>0</v>
      </c>
      <c r="M154" s="139">
        <v>0</v>
      </c>
      <c r="N154" s="71">
        <f t="shared" si="25"/>
        <v>255.64659414824948</v>
      </c>
      <c r="O154" s="108">
        <f t="shared" si="23"/>
        <v>159.64659414824948</v>
      </c>
      <c r="P154" s="74">
        <v>96</v>
      </c>
      <c r="Q154" s="118" t="s">
        <v>376</v>
      </c>
      <c r="R154" s="76"/>
      <c r="S154" s="163"/>
      <c r="T154" s="22"/>
      <c r="U154" s="107"/>
    </row>
    <row r="155" spans="1:21" ht="24">
      <c r="A155" s="93" t="s">
        <v>95</v>
      </c>
      <c r="B155" s="15" t="s">
        <v>412</v>
      </c>
      <c r="C155" s="40" t="s">
        <v>320</v>
      </c>
      <c r="D155" s="75">
        <v>2000</v>
      </c>
      <c r="E155" s="75">
        <v>1000</v>
      </c>
      <c r="F155" s="75">
        <v>4000</v>
      </c>
      <c r="G155" s="75"/>
      <c r="H155" s="75">
        <v>0</v>
      </c>
      <c r="I155" s="74">
        <f t="shared" si="27"/>
        <v>0</v>
      </c>
      <c r="J155" s="74">
        <v>64</v>
      </c>
      <c r="K155" s="74">
        <v>32</v>
      </c>
      <c r="L155" s="139">
        <v>0</v>
      </c>
      <c r="M155" s="139">
        <v>0</v>
      </c>
      <c r="N155" s="71">
        <f t="shared" si="25"/>
        <v>543.3815397594366</v>
      </c>
      <c r="O155" s="108">
        <f t="shared" si="23"/>
        <v>543.3815397594366</v>
      </c>
      <c r="P155" s="74">
        <v>0</v>
      </c>
      <c r="Q155" s="118" t="s">
        <v>376</v>
      </c>
      <c r="R155" s="76">
        <v>1000</v>
      </c>
      <c r="S155" s="163"/>
      <c r="T155" s="22"/>
      <c r="U155" s="107"/>
    </row>
    <row r="156" spans="1:21" ht="12">
      <c r="A156" s="91" t="s">
        <v>96</v>
      </c>
      <c r="B156" s="16" t="s">
        <v>431</v>
      </c>
      <c r="C156" s="6"/>
      <c r="D156" s="81">
        <f>D158+D166</f>
        <v>6110</v>
      </c>
      <c r="E156" s="81">
        <f aca="true" t="shared" si="31" ref="E156:M156">E158+E166</f>
        <v>6850</v>
      </c>
      <c r="F156" s="81">
        <f t="shared" si="31"/>
        <v>7450</v>
      </c>
      <c r="G156" s="81">
        <f t="shared" si="31"/>
        <v>8000</v>
      </c>
      <c r="H156" s="81">
        <f t="shared" si="31"/>
        <v>8460</v>
      </c>
      <c r="I156" s="72">
        <f t="shared" si="27"/>
        <v>540.6925466235476</v>
      </c>
      <c r="J156" s="81">
        <f t="shared" si="31"/>
        <v>576</v>
      </c>
      <c r="K156" s="81">
        <f t="shared" si="31"/>
        <v>606</v>
      </c>
      <c r="L156" s="195">
        <f t="shared" si="31"/>
        <v>584</v>
      </c>
      <c r="M156" s="195">
        <f t="shared" si="31"/>
        <v>584</v>
      </c>
      <c r="N156" s="72">
        <f t="shared" si="25"/>
        <v>4706.422481561489</v>
      </c>
      <c r="O156" s="109">
        <f t="shared" si="23"/>
        <v>4706.422481561489</v>
      </c>
      <c r="P156" s="81">
        <f>P158+P166</f>
        <v>0</v>
      </c>
      <c r="Q156" s="121"/>
      <c r="R156" s="82">
        <f>R158+R166</f>
        <v>9000</v>
      </c>
      <c r="S156" s="107"/>
      <c r="T156" s="22"/>
      <c r="U156" s="107"/>
    </row>
    <row r="157" spans="1:21" ht="12">
      <c r="A157" s="91"/>
      <c r="B157" s="178" t="s">
        <v>486</v>
      </c>
      <c r="C157" s="6"/>
      <c r="D157" s="81">
        <f>D165</f>
        <v>150</v>
      </c>
      <c r="E157" s="81">
        <f aca="true" t="shared" si="32" ref="E157:M157">E165</f>
        <v>150</v>
      </c>
      <c r="F157" s="81">
        <f t="shared" si="32"/>
        <v>200</v>
      </c>
      <c r="G157" s="81">
        <f t="shared" si="32"/>
        <v>250</v>
      </c>
      <c r="H157" s="81">
        <f t="shared" si="32"/>
        <v>250</v>
      </c>
      <c r="I157" s="72">
        <f t="shared" si="27"/>
        <v>15.977912134265592</v>
      </c>
      <c r="J157" s="81">
        <f t="shared" si="32"/>
        <v>16</v>
      </c>
      <c r="K157" s="81">
        <f t="shared" si="32"/>
        <v>16</v>
      </c>
      <c r="L157" s="195">
        <f t="shared" si="32"/>
        <v>16</v>
      </c>
      <c r="M157" s="195">
        <f t="shared" si="32"/>
        <v>16</v>
      </c>
      <c r="N157" s="72">
        <f t="shared" si="25"/>
        <v>127.91164853706238</v>
      </c>
      <c r="O157" s="109">
        <f t="shared" si="23"/>
        <v>127.91164853706238</v>
      </c>
      <c r="P157" s="81">
        <f>P165</f>
        <v>0</v>
      </c>
      <c r="Q157" s="121"/>
      <c r="R157" s="82">
        <f>R165</f>
        <v>250</v>
      </c>
      <c r="S157" s="171"/>
      <c r="T157" s="22"/>
      <c r="U157" s="107"/>
    </row>
    <row r="158" spans="1:21" s="8" customFormat="1" ht="12">
      <c r="A158" s="94" t="s">
        <v>97</v>
      </c>
      <c r="B158" s="12" t="s">
        <v>638</v>
      </c>
      <c r="C158" s="38"/>
      <c r="D158" s="77">
        <f>SUM(D159:D165)</f>
        <v>5560</v>
      </c>
      <c r="E158" s="77">
        <f aca="true" t="shared" si="33" ref="E158:M158">SUM(E159:E165)</f>
        <v>6250</v>
      </c>
      <c r="F158" s="77">
        <f t="shared" si="33"/>
        <v>6800</v>
      </c>
      <c r="G158" s="77">
        <f t="shared" si="33"/>
        <v>7300</v>
      </c>
      <c r="H158" s="77">
        <f t="shared" si="33"/>
        <v>7710</v>
      </c>
      <c r="I158" s="71">
        <f t="shared" si="27"/>
        <v>492.75881022075083</v>
      </c>
      <c r="J158" s="105">
        <f t="shared" si="33"/>
        <v>525</v>
      </c>
      <c r="K158" s="105">
        <f t="shared" si="33"/>
        <v>552</v>
      </c>
      <c r="L158" s="187">
        <f t="shared" si="33"/>
        <v>532</v>
      </c>
      <c r="M158" s="187">
        <f t="shared" si="33"/>
        <v>532</v>
      </c>
      <c r="N158" s="71">
        <f t="shared" si="25"/>
        <v>4289.7096238160375</v>
      </c>
      <c r="O158" s="108">
        <f t="shared" si="23"/>
        <v>4289.7096238160375</v>
      </c>
      <c r="P158" s="74"/>
      <c r="Q158" s="120"/>
      <c r="R158" s="78">
        <f>SUM(R159:R165)</f>
        <v>8200</v>
      </c>
      <c r="S158" s="22"/>
      <c r="T158" s="22"/>
      <c r="U158" s="22"/>
    </row>
    <row r="159" spans="1:21" s="8" customFormat="1" ht="24">
      <c r="A159" s="93" t="s">
        <v>98</v>
      </c>
      <c r="B159" s="23" t="s">
        <v>641</v>
      </c>
      <c r="C159" s="43" t="s">
        <v>322</v>
      </c>
      <c r="D159" s="75">
        <v>400</v>
      </c>
      <c r="E159" s="75">
        <v>650</v>
      </c>
      <c r="F159" s="75">
        <v>700</v>
      </c>
      <c r="G159" s="75">
        <v>800</v>
      </c>
      <c r="H159" s="75">
        <v>850</v>
      </c>
      <c r="I159" s="74">
        <f t="shared" si="27"/>
        <v>54.32490125650301</v>
      </c>
      <c r="J159" s="74">
        <v>58</v>
      </c>
      <c r="K159" s="74">
        <v>61</v>
      </c>
      <c r="L159" s="139">
        <v>58</v>
      </c>
      <c r="M159" s="139">
        <v>58</v>
      </c>
      <c r="N159" s="71">
        <f t="shared" si="25"/>
        <v>452.29960502601205</v>
      </c>
      <c r="O159" s="108">
        <f t="shared" si="23"/>
        <v>452.29960502601205</v>
      </c>
      <c r="P159" s="74">
        <v>0</v>
      </c>
      <c r="Q159" s="120" t="s">
        <v>425</v>
      </c>
      <c r="R159" s="76">
        <v>900</v>
      </c>
      <c r="S159" s="115"/>
      <c r="T159" s="22"/>
      <c r="U159" s="22"/>
    </row>
    <row r="160" spans="1:21" s="8" customFormat="1" ht="24">
      <c r="A160" s="93" t="s">
        <v>99</v>
      </c>
      <c r="B160" s="23" t="s">
        <v>642</v>
      </c>
      <c r="C160" s="41" t="s">
        <v>323</v>
      </c>
      <c r="D160" s="75">
        <v>910</v>
      </c>
      <c r="E160" s="75">
        <v>1100</v>
      </c>
      <c r="F160" s="75">
        <v>1200</v>
      </c>
      <c r="G160" s="75">
        <v>1350</v>
      </c>
      <c r="H160" s="75">
        <v>1460</v>
      </c>
      <c r="I160" s="74">
        <f t="shared" si="27"/>
        <v>93.31100686411105</v>
      </c>
      <c r="J160" s="74">
        <v>102</v>
      </c>
      <c r="K160" s="74">
        <v>111</v>
      </c>
      <c r="L160" s="139">
        <v>102</v>
      </c>
      <c r="M160" s="139">
        <v>102</v>
      </c>
      <c r="N160" s="71">
        <f t="shared" si="25"/>
        <v>801.7481241931155</v>
      </c>
      <c r="O160" s="108">
        <f t="shared" si="23"/>
        <v>801.7481241931155</v>
      </c>
      <c r="P160" s="74">
        <v>0</v>
      </c>
      <c r="Q160" s="120" t="s">
        <v>425</v>
      </c>
      <c r="R160" s="76">
        <v>1600</v>
      </c>
      <c r="S160" s="115"/>
      <c r="T160" s="22"/>
      <c r="U160" s="22"/>
    </row>
    <row r="161" spans="1:21" ht="16.5" customHeight="1">
      <c r="A161" s="93" t="s">
        <v>100</v>
      </c>
      <c r="B161" s="23" t="s">
        <v>643</v>
      </c>
      <c r="C161" s="41" t="s">
        <v>326</v>
      </c>
      <c r="D161" s="75">
        <v>2950</v>
      </c>
      <c r="E161" s="75">
        <v>3200</v>
      </c>
      <c r="F161" s="75">
        <v>3400</v>
      </c>
      <c r="G161" s="75">
        <v>3600</v>
      </c>
      <c r="H161" s="75">
        <v>3800</v>
      </c>
      <c r="I161" s="74">
        <f t="shared" si="27"/>
        <v>242.864264440837</v>
      </c>
      <c r="J161" s="74">
        <v>256</v>
      </c>
      <c r="K161" s="74">
        <v>268</v>
      </c>
      <c r="L161" s="139">
        <v>260</v>
      </c>
      <c r="M161" s="139">
        <v>260</v>
      </c>
      <c r="N161" s="71">
        <f t="shared" si="25"/>
        <v>2127.302442703207</v>
      </c>
      <c r="O161" s="108">
        <f t="shared" si="23"/>
        <v>2127.302442703207</v>
      </c>
      <c r="P161" s="74">
        <v>0</v>
      </c>
      <c r="Q161" s="120" t="s">
        <v>425</v>
      </c>
      <c r="R161" s="76">
        <v>4000</v>
      </c>
      <c r="S161" s="115"/>
      <c r="T161" s="22"/>
      <c r="U161" s="107"/>
    </row>
    <row r="162" spans="1:21" ht="24">
      <c r="A162" s="93" t="s">
        <v>101</v>
      </c>
      <c r="B162" s="23" t="s">
        <v>644</v>
      </c>
      <c r="C162" s="35" t="s">
        <v>323</v>
      </c>
      <c r="D162" s="75">
        <v>200</v>
      </c>
      <c r="E162" s="75">
        <v>200</v>
      </c>
      <c r="F162" s="75">
        <v>250</v>
      </c>
      <c r="G162" s="75">
        <v>250</v>
      </c>
      <c r="H162" s="75">
        <v>250</v>
      </c>
      <c r="I162" s="74">
        <f t="shared" si="27"/>
        <v>15.977912134265592</v>
      </c>
      <c r="J162" s="74">
        <v>19</v>
      </c>
      <c r="K162" s="74">
        <v>19</v>
      </c>
      <c r="L162" s="139">
        <v>19</v>
      </c>
      <c r="M162" s="139">
        <v>19</v>
      </c>
      <c r="N162" s="71">
        <f t="shared" si="25"/>
        <v>149.4983958176217</v>
      </c>
      <c r="O162" s="108">
        <f t="shared" si="23"/>
        <v>149.4983958176217</v>
      </c>
      <c r="P162" s="74">
        <v>0</v>
      </c>
      <c r="Q162" s="120" t="s">
        <v>425</v>
      </c>
      <c r="R162" s="76">
        <v>300</v>
      </c>
      <c r="S162" s="115"/>
      <c r="T162" s="22"/>
      <c r="U162" s="107"/>
    </row>
    <row r="163" spans="1:21" ht="24">
      <c r="A163" s="93" t="s">
        <v>102</v>
      </c>
      <c r="B163" s="23" t="s">
        <v>292</v>
      </c>
      <c r="C163" s="41" t="s">
        <v>326</v>
      </c>
      <c r="D163" s="75">
        <v>400</v>
      </c>
      <c r="E163" s="75">
        <v>400</v>
      </c>
      <c r="F163" s="75">
        <v>450</v>
      </c>
      <c r="G163" s="75">
        <v>450</v>
      </c>
      <c r="H163" s="75">
        <v>500</v>
      </c>
      <c r="I163" s="74">
        <f t="shared" si="27"/>
        <v>31.955824268531185</v>
      </c>
      <c r="J163" s="74">
        <v>32</v>
      </c>
      <c r="K163" s="74">
        <v>35</v>
      </c>
      <c r="L163" s="139">
        <v>35</v>
      </c>
      <c r="M163" s="139">
        <v>35</v>
      </c>
      <c r="N163" s="71">
        <f t="shared" si="25"/>
        <v>277.60562678153724</v>
      </c>
      <c r="O163" s="108">
        <f t="shared" si="23"/>
        <v>277.60562678153724</v>
      </c>
      <c r="P163" s="74">
        <v>0</v>
      </c>
      <c r="Q163" s="120" t="s">
        <v>425</v>
      </c>
      <c r="R163" s="76">
        <v>500</v>
      </c>
      <c r="S163" s="115"/>
      <c r="T163" s="22"/>
      <c r="U163" s="107"/>
    </row>
    <row r="164" spans="1:21" ht="12">
      <c r="A164" s="93" t="s">
        <v>103</v>
      </c>
      <c r="B164" s="23" t="s">
        <v>640</v>
      </c>
      <c r="C164" s="35" t="s">
        <v>323</v>
      </c>
      <c r="D164" s="75">
        <v>550</v>
      </c>
      <c r="E164" s="75">
        <v>550</v>
      </c>
      <c r="F164" s="75">
        <v>600</v>
      </c>
      <c r="G164" s="75">
        <v>600</v>
      </c>
      <c r="H164" s="75">
        <v>600</v>
      </c>
      <c r="I164" s="74">
        <f t="shared" si="27"/>
        <v>38.34698912223742</v>
      </c>
      <c r="J164" s="74">
        <v>42</v>
      </c>
      <c r="K164" s="74">
        <v>42</v>
      </c>
      <c r="L164" s="139">
        <v>42</v>
      </c>
      <c r="M164" s="139">
        <v>42</v>
      </c>
      <c r="N164" s="71">
        <f t="shared" si="25"/>
        <v>353.3437807574809</v>
      </c>
      <c r="O164" s="108">
        <f t="shared" si="23"/>
        <v>353.3437807574809</v>
      </c>
      <c r="P164" s="74">
        <v>0</v>
      </c>
      <c r="Q164" s="120" t="s">
        <v>425</v>
      </c>
      <c r="R164" s="76">
        <v>650</v>
      </c>
      <c r="S164" s="115"/>
      <c r="T164" s="22"/>
      <c r="U164" s="107"/>
    </row>
    <row r="165" spans="1:21" ht="24">
      <c r="A165" s="93" t="s">
        <v>104</v>
      </c>
      <c r="B165" s="17" t="s">
        <v>387</v>
      </c>
      <c r="C165" s="35" t="s">
        <v>326</v>
      </c>
      <c r="D165" s="75">
        <v>150</v>
      </c>
      <c r="E165" s="75">
        <v>150</v>
      </c>
      <c r="F165" s="75">
        <v>200</v>
      </c>
      <c r="G165" s="75">
        <v>250</v>
      </c>
      <c r="H165" s="75">
        <v>250</v>
      </c>
      <c r="I165" s="74">
        <f t="shared" si="27"/>
        <v>15.977912134265592</v>
      </c>
      <c r="J165" s="74">
        <v>16</v>
      </c>
      <c r="K165" s="74">
        <v>16</v>
      </c>
      <c r="L165" s="139">
        <v>16</v>
      </c>
      <c r="M165" s="139">
        <v>16</v>
      </c>
      <c r="N165" s="71">
        <f t="shared" si="25"/>
        <v>127.91164853706238</v>
      </c>
      <c r="O165" s="108">
        <f t="shared" si="23"/>
        <v>127.91164853706238</v>
      </c>
      <c r="P165" s="74">
        <v>0</v>
      </c>
      <c r="Q165" s="120" t="s">
        <v>425</v>
      </c>
      <c r="R165" s="76">
        <v>250</v>
      </c>
      <c r="S165" s="115"/>
      <c r="T165" s="22"/>
      <c r="U165" s="107"/>
    </row>
    <row r="166" spans="1:21" ht="24">
      <c r="A166" s="94" t="s">
        <v>105</v>
      </c>
      <c r="B166" s="12" t="s">
        <v>639</v>
      </c>
      <c r="C166" s="38" t="s">
        <v>322</v>
      </c>
      <c r="D166" s="77">
        <v>550</v>
      </c>
      <c r="E166" s="77">
        <v>600</v>
      </c>
      <c r="F166" s="77">
        <v>650</v>
      </c>
      <c r="G166" s="77">
        <v>700</v>
      </c>
      <c r="H166" s="77">
        <v>750</v>
      </c>
      <c r="I166" s="71">
        <f t="shared" si="27"/>
        <v>47.933736402796775</v>
      </c>
      <c r="J166" s="71">
        <v>51</v>
      </c>
      <c r="K166" s="71">
        <v>54</v>
      </c>
      <c r="L166" s="192">
        <v>52</v>
      </c>
      <c r="M166" s="192">
        <v>52</v>
      </c>
      <c r="N166" s="71">
        <f t="shared" si="25"/>
        <v>416.71285774545265</v>
      </c>
      <c r="O166" s="108">
        <f t="shared" si="23"/>
        <v>416.71285774545265</v>
      </c>
      <c r="P166" s="71">
        <v>0</v>
      </c>
      <c r="Q166" s="120"/>
      <c r="R166" s="78">
        <v>800</v>
      </c>
      <c r="S166" s="115"/>
      <c r="T166" s="22"/>
      <c r="U166" s="107"/>
    </row>
    <row r="167" spans="1:21" ht="27.75" customHeight="1">
      <c r="A167" s="91" t="s">
        <v>426</v>
      </c>
      <c r="B167" s="16" t="s">
        <v>432</v>
      </c>
      <c r="C167" s="6"/>
      <c r="D167" s="81">
        <f>D169+D173+D182+D190+D194+D200+D205+D218+D227+D238</f>
        <v>134810</v>
      </c>
      <c r="E167" s="81">
        <f>E169+E173+E182+E190+E194+E200+E205+E218+E227+E238</f>
        <v>191170</v>
      </c>
      <c r="F167" s="81">
        <f>F169+F173+F182+F190+F194+F200+F205+F218+F227+F238</f>
        <v>270120</v>
      </c>
      <c r="G167" s="81">
        <f>G169+G173+G182+G190+G194+G200+G205+G218+G227+G238</f>
        <v>200050</v>
      </c>
      <c r="H167" s="81">
        <f>H169+H173+H182+H190+H194+H200+H205+H218+H227+H238</f>
        <v>122930</v>
      </c>
      <c r="I167" s="72">
        <f t="shared" si="27"/>
        <v>7856.658954661077</v>
      </c>
      <c r="J167" s="81">
        <f>J169+J173+J182+J190+J194+J200+J205+J218+J227+J238</f>
        <v>7555</v>
      </c>
      <c r="K167" s="81">
        <f>K169+K173+K182+K190+K194+K200+K205+K218+K227+K238</f>
        <v>8367</v>
      </c>
      <c r="L167" s="195">
        <f>L169+L173+L182+L190+L194+L200+L205+L218+L227+L238</f>
        <v>5528</v>
      </c>
      <c r="M167" s="195">
        <f>M169+M173+M182+M190+M194+M200+M205+M218+M227+M238</f>
        <v>6010</v>
      </c>
      <c r="N167" s="72">
        <f t="shared" si="25"/>
        <v>86199.91793744327</v>
      </c>
      <c r="O167" s="109">
        <f t="shared" si="23"/>
        <v>71541.91793744327</v>
      </c>
      <c r="P167" s="81">
        <f>P169+P173+P182+P190+P194+P200+P205+P218+P227+P238</f>
        <v>14658</v>
      </c>
      <c r="Q167" s="121"/>
      <c r="R167" s="82">
        <f>R169+R173+R182+R190+R194+R200+R205+R218+R227+R238</f>
        <v>118000</v>
      </c>
      <c r="S167" s="173"/>
      <c r="T167" s="22"/>
      <c r="U167" s="107"/>
    </row>
    <row r="168" spans="1:21" ht="12.75" customHeight="1">
      <c r="A168" s="91"/>
      <c r="B168" s="178" t="s">
        <v>486</v>
      </c>
      <c r="C168" s="6"/>
      <c r="D168" s="81">
        <f>D170+D171+SUM(D174:D179)+SUM(D183:D187)+SUM(D191:D193)+SUM(D196:D199)+SUM(D201:D204)+SUM(D206:D215)+SUM(D219:D226)</f>
        <v>81600</v>
      </c>
      <c r="E168" s="81">
        <f>E170+E171+SUM(E174:E179)+SUM(E183:E187)+SUM(E191:E193)+SUM(E196:E199)+SUM(E201:E204)+SUM(E206:E215)+SUM(E219:E226)</f>
        <v>134950</v>
      </c>
      <c r="F168" s="81">
        <f>F170+F171+SUM(F174:F179)+SUM(F183:F189)+SUM(F191:F193)+SUM(F196:F199)+SUM(F201:F204)+SUM(F206:F217)+SUM(F219:F226)</f>
        <v>203690</v>
      </c>
      <c r="G168" s="81">
        <f>G170+G171+SUM(G174:G179)+SUM(G183:G189)+SUM(G191:G193)+SUM(G196:G199)+SUM(G201:G204)+SUM(G206:G217)+SUM(G219:G226)</f>
        <v>133010</v>
      </c>
      <c r="H168" s="81">
        <f>H170+H171+SUM(H174:H179)+SUM(H183:H189)+SUM(H191:H193)+SUM(H196:H199)+SUM(H201:H204)+SUM(H206:H217)+SUM(H219:H226)</f>
        <v>65100</v>
      </c>
      <c r="I168" s="72">
        <f t="shared" si="27"/>
        <v>4160.64831976276</v>
      </c>
      <c r="J168" s="81">
        <f>J170+J171+SUM(J174:J180)+SUM(J183:J189)+SUM(J191:J193)+SUM(J196:J199)+SUM(J201:J204)+SUM(J206:J217)+SUM(J219:J226)</f>
        <v>3729</v>
      </c>
      <c r="K168" s="81">
        <f>K170+K171+SUM(K174:K180)+SUM(K183:K189)+SUM(K191:K193)+SUM(K196:K199)+SUM(K201:K204)+SUM(K206:K217)+SUM(K219:K226)</f>
        <v>4435</v>
      </c>
      <c r="L168" s="195">
        <f>L170+L171+SUM(L174:L180)+SUM(L183:L189)+SUM(L191:L193)+SUM(L196:L199)+SUM(L201:L204)+SUM(L206:L217)+SUM(L219:L226)</f>
        <v>1550</v>
      </c>
      <c r="M168" s="195">
        <f>M170+M171+SUM(M174:M180)+SUM(M183:M189)+SUM(M191:M193)+SUM(M196:M199)+SUM(M201:M204)+SUM(M206:M217)+SUM(M219:M226)</f>
        <v>1976</v>
      </c>
      <c r="N168" s="72">
        <f t="shared" si="25"/>
        <v>51209.76787289252</v>
      </c>
      <c r="O168" s="109">
        <f t="shared" si="23"/>
        <v>37445.76787289252</v>
      </c>
      <c r="P168" s="81">
        <f>P170+P171+SUM(P174:P179)+SUM(P183:P189)+SUM(P191:P193)+SUM(P196:P199)+SUM(P201:P204)+SUM(P206:P217)+SUM(P219:P226)</f>
        <v>13764</v>
      </c>
      <c r="Q168" s="121"/>
      <c r="R168" s="82">
        <f>R170+R171+SUM(R174:R179)+SUM(R183:R189)+SUM(R191:R193)+SUM(R196:R199)+SUM(R201:R204)+SUM(R206:R217)+SUM(R219:R226)</f>
        <v>58160</v>
      </c>
      <c r="S168" s="174"/>
      <c r="T168" s="22"/>
      <c r="U168" s="107"/>
    </row>
    <row r="169" spans="1:21" ht="12">
      <c r="A169" s="94" t="s">
        <v>106</v>
      </c>
      <c r="B169" s="18" t="s">
        <v>389</v>
      </c>
      <c r="C169" s="46"/>
      <c r="D169" s="77">
        <f>SUM(D170:D172)</f>
        <v>1900</v>
      </c>
      <c r="E169" s="77">
        <f aca="true" t="shared" si="34" ref="E169:M169">SUM(E170:E172)</f>
        <v>1500</v>
      </c>
      <c r="F169" s="77">
        <f t="shared" si="34"/>
        <v>5400</v>
      </c>
      <c r="G169" s="77">
        <f t="shared" si="34"/>
        <v>1400</v>
      </c>
      <c r="H169" s="77">
        <f t="shared" si="34"/>
        <v>400</v>
      </c>
      <c r="I169" s="71">
        <f t="shared" si="27"/>
        <v>25.56465941482495</v>
      </c>
      <c r="J169" s="105">
        <f>SUM(J170:J172)</f>
        <v>26</v>
      </c>
      <c r="K169" s="105">
        <f t="shared" si="34"/>
        <v>51</v>
      </c>
      <c r="L169" s="187">
        <f t="shared" si="34"/>
        <v>51</v>
      </c>
      <c r="M169" s="187">
        <f t="shared" si="34"/>
        <v>51</v>
      </c>
      <c r="N169" s="71">
        <f t="shared" si="25"/>
        <v>856.4634744928611</v>
      </c>
      <c r="O169" s="108">
        <f t="shared" si="23"/>
        <v>856.4634744928611</v>
      </c>
      <c r="P169" s="105">
        <f>SUM(P170:P172)</f>
        <v>0</v>
      </c>
      <c r="Q169" s="119"/>
      <c r="R169" s="78">
        <f>SUM(R170:R172)</f>
        <v>400</v>
      </c>
      <c r="S169" s="107"/>
      <c r="T169" s="22"/>
      <c r="U169" s="107"/>
    </row>
    <row r="170" spans="1:21" ht="24">
      <c r="A170" s="93" t="s">
        <v>107</v>
      </c>
      <c r="B170" s="17" t="s">
        <v>500</v>
      </c>
      <c r="C170" s="35" t="s">
        <v>320</v>
      </c>
      <c r="D170" s="75">
        <v>400</v>
      </c>
      <c r="E170" s="75">
        <v>400</v>
      </c>
      <c r="F170" s="75">
        <v>400</v>
      </c>
      <c r="G170" s="75">
        <v>400</v>
      </c>
      <c r="H170" s="75">
        <v>400</v>
      </c>
      <c r="I170" s="74">
        <f t="shared" si="27"/>
        <v>25.56465941482495</v>
      </c>
      <c r="J170" s="74">
        <v>26</v>
      </c>
      <c r="K170" s="74">
        <v>26</v>
      </c>
      <c r="L170" s="139">
        <v>26</v>
      </c>
      <c r="M170" s="139">
        <v>26</v>
      </c>
      <c r="N170" s="71">
        <f t="shared" si="25"/>
        <v>231.82329707412475</v>
      </c>
      <c r="O170" s="108">
        <f t="shared" si="23"/>
        <v>231.82329707412475</v>
      </c>
      <c r="P170" s="74">
        <v>0</v>
      </c>
      <c r="Q170" s="118" t="s">
        <v>376</v>
      </c>
      <c r="R170" s="76">
        <v>400</v>
      </c>
      <c r="S170" s="163"/>
      <c r="T170" s="22"/>
      <c r="U170" s="107"/>
    </row>
    <row r="171" spans="1:21" ht="16.5" customHeight="1">
      <c r="A171" s="93" t="s">
        <v>108</v>
      </c>
      <c r="B171" s="19" t="s">
        <v>397</v>
      </c>
      <c r="C171" s="35" t="s">
        <v>329</v>
      </c>
      <c r="D171" s="75">
        <v>1500</v>
      </c>
      <c r="E171" s="75">
        <v>1000</v>
      </c>
      <c r="F171" s="75">
        <v>5000</v>
      </c>
      <c r="G171" s="75">
        <v>1000</v>
      </c>
      <c r="H171" s="75">
        <v>0</v>
      </c>
      <c r="I171" s="74">
        <f t="shared" si="27"/>
        <v>0</v>
      </c>
      <c r="J171" s="140">
        <v>0</v>
      </c>
      <c r="K171" s="98">
        <v>25</v>
      </c>
      <c r="L171" s="139">
        <v>25</v>
      </c>
      <c r="M171" s="139">
        <v>25</v>
      </c>
      <c r="N171" s="71">
        <f t="shared" si="25"/>
        <v>618.2490125650302</v>
      </c>
      <c r="O171" s="108">
        <f t="shared" si="23"/>
        <v>618.2490125650302</v>
      </c>
      <c r="P171" s="74">
        <v>0</v>
      </c>
      <c r="Q171" s="118" t="s">
        <v>385</v>
      </c>
      <c r="R171" s="101">
        <v>0</v>
      </c>
      <c r="S171" s="163"/>
      <c r="T171" s="22"/>
      <c r="U171" s="107"/>
    </row>
    <row r="172" spans="1:21" ht="30.75" customHeight="1">
      <c r="A172" s="93" t="s">
        <v>273</v>
      </c>
      <c r="B172" s="19" t="s">
        <v>274</v>
      </c>
      <c r="C172" s="35" t="s">
        <v>329</v>
      </c>
      <c r="D172" s="75"/>
      <c r="E172" s="75">
        <v>100</v>
      </c>
      <c r="F172" s="75"/>
      <c r="G172" s="75"/>
      <c r="H172" s="75"/>
      <c r="I172" s="74">
        <f t="shared" si="27"/>
        <v>0</v>
      </c>
      <c r="J172" s="74">
        <v>0</v>
      </c>
      <c r="K172" s="74">
        <v>0</v>
      </c>
      <c r="L172" s="139">
        <v>0</v>
      </c>
      <c r="M172" s="139">
        <v>0</v>
      </c>
      <c r="N172" s="71">
        <f t="shared" si="25"/>
        <v>6.391164853706237</v>
      </c>
      <c r="O172" s="108">
        <f t="shared" si="23"/>
        <v>6.391164853706237</v>
      </c>
      <c r="P172" s="74">
        <v>0</v>
      </c>
      <c r="Q172" s="118" t="s">
        <v>275</v>
      </c>
      <c r="R172" s="76"/>
      <c r="S172" s="107"/>
      <c r="T172" s="22"/>
      <c r="U172" s="107"/>
    </row>
    <row r="173" spans="1:21" ht="12">
      <c r="A173" s="94" t="s">
        <v>109</v>
      </c>
      <c r="B173" s="13" t="s">
        <v>374</v>
      </c>
      <c r="C173" s="39"/>
      <c r="D173" s="77">
        <f aca="true" t="shared" si="35" ref="D173:M173">SUM(D174:D181)</f>
        <v>7950</v>
      </c>
      <c r="E173" s="77">
        <f t="shared" si="35"/>
        <v>7950</v>
      </c>
      <c r="F173" s="77">
        <f t="shared" si="35"/>
        <v>9050</v>
      </c>
      <c r="G173" s="77">
        <f t="shared" si="35"/>
        <v>4800</v>
      </c>
      <c r="H173" s="77">
        <f t="shared" si="35"/>
        <v>1300</v>
      </c>
      <c r="I173" s="71">
        <f t="shared" si="27"/>
        <v>83.08514309818108</v>
      </c>
      <c r="J173" s="105">
        <f>SUM(J174:J181)</f>
        <v>253</v>
      </c>
      <c r="K173" s="105">
        <f t="shared" si="35"/>
        <v>243</v>
      </c>
      <c r="L173" s="187">
        <f t="shared" si="35"/>
        <v>147</v>
      </c>
      <c r="M173" s="187">
        <f t="shared" si="35"/>
        <v>147</v>
      </c>
      <c r="N173" s="71">
        <f t="shared" si="25"/>
        <v>2774.4566870757862</v>
      </c>
      <c r="O173" s="108">
        <f t="shared" si="23"/>
        <v>2710.4566870757862</v>
      </c>
      <c r="P173" s="105">
        <f>SUM(P174:P181)</f>
        <v>64</v>
      </c>
      <c r="Q173" s="118"/>
      <c r="R173" s="78">
        <f>SUM(R174:R181)</f>
        <v>3800</v>
      </c>
      <c r="S173" s="107"/>
      <c r="T173" s="22"/>
      <c r="U173" s="107"/>
    </row>
    <row r="174" spans="1:21" ht="12">
      <c r="A174" s="93" t="s">
        <v>110</v>
      </c>
      <c r="B174" s="17" t="s">
        <v>594</v>
      </c>
      <c r="C174" s="35" t="s">
        <v>320</v>
      </c>
      <c r="D174" s="75">
        <v>300</v>
      </c>
      <c r="E174" s="75">
        <v>1000</v>
      </c>
      <c r="F174" s="75">
        <v>1000</v>
      </c>
      <c r="G174" s="75">
        <v>1000</v>
      </c>
      <c r="H174" s="75">
        <v>0</v>
      </c>
      <c r="I174" s="74">
        <f t="shared" si="27"/>
        <v>0</v>
      </c>
      <c r="J174" s="140">
        <v>0</v>
      </c>
      <c r="K174" s="98">
        <v>0</v>
      </c>
      <c r="L174" s="139">
        <v>0</v>
      </c>
      <c r="M174" s="139">
        <v>0</v>
      </c>
      <c r="N174" s="71">
        <f t="shared" si="25"/>
        <v>210.9084401723058</v>
      </c>
      <c r="O174" s="108">
        <f t="shared" si="23"/>
        <v>210.9084401723058</v>
      </c>
      <c r="P174" s="74">
        <v>0</v>
      </c>
      <c r="Q174" s="118" t="s">
        <v>385</v>
      </c>
      <c r="R174" s="101">
        <v>0</v>
      </c>
      <c r="S174" s="163"/>
      <c r="T174" s="22"/>
      <c r="U174" s="107"/>
    </row>
    <row r="175" spans="1:21" ht="12">
      <c r="A175" s="93" t="s">
        <v>111</v>
      </c>
      <c r="B175" s="17" t="s">
        <v>595</v>
      </c>
      <c r="C175" s="35" t="s">
        <v>320</v>
      </c>
      <c r="D175" s="75">
        <v>250</v>
      </c>
      <c r="E175" s="75">
        <v>250</v>
      </c>
      <c r="F175" s="75">
        <v>250</v>
      </c>
      <c r="G175" s="75"/>
      <c r="H175" s="75"/>
      <c r="I175" s="74">
        <f t="shared" si="27"/>
        <v>0</v>
      </c>
      <c r="J175" s="74">
        <v>0</v>
      </c>
      <c r="K175" s="74">
        <v>0</v>
      </c>
      <c r="L175" s="139">
        <v>0</v>
      </c>
      <c r="M175" s="139">
        <v>0</v>
      </c>
      <c r="N175" s="71">
        <f t="shared" si="25"/>
        <v>47.933736402796775</v>
      </c>
      <c r="O175" s="108">
        <f t="shared" si="23"/>
        <v>47.933736402796775</v>
      </c>
      <c r="P175" s="74">
        <v>0</v>
      </c>
      <c r="Q175" s="118" t="s">
        <v>385</v>
      </c>
      <c r="R175" s="76"/>
      <c r="S175" s="169"/>
      <c r="T175" s="22"/>
      <c r="U175" s="107"/>
    </row>
    <row r="176" spans="1:21" ht="24">
      <c r="A176" s="93" t="s">
        <v>112</v>
      </c>
      <c r="B176" s="19" t="s">
        <v>596</v>
      </c>
      <c r="C176" s="35" t="s">
        <v>320</v>
      </c>
      <c r="D176" s="75">
        <v>1000</v>
      </c>
      <c r="E176" s="75">
        <v>1000</v>
      </c>
      <c r="F176" s="75">
        <v>1000</v>
      </c>
      <c r="G176" s="75"/>
      <c r="H176" s="75"/>
      <c r="I176" s="74">
        <f t="shared" si="27"/>
        <v>0</v>
      </c>
      <c r="J176" s="74">
        <v>0</v>
      </c>
      <c r="K176" s="74">
        <v>0</v>
      </c>
      <c r="L176" s="139">
        <v>0</v>
      </c>
      <c r="M176" s="139">
        <v>0</v>
      </c>
      <c r="N176" s="71">
        <f t="shared" si="25"/>
        <v>191.7349456111871</v>
      </c>
      <c r="O176" s="108">
        <f t="shared" si="23"/>
        <v>191.7349456111871</v>
      </c>
      <c r="P176" s="74">
        <v>0</v>
      </c>
      <c r="Q176" s="118" t="s">
        <v>386</v>
      </c>
      <c r="R176" s="76"/>
      <c r="S176" s="169"/>
      <c r="T176" s="22"/>
      <c r="U176" s="107"/>
    </row>
    <row r="177" spans="1:21" ht="56.25" customHeight="1">
      <c r="A177" s="93" t="s">
        <v>113</v>
      </c>
      <c r="B177" s="17" t="s">
        <v>597</v>
      </c>
      <c r="C177" s="35" t="s">
        <v>320</v>
      </c>
      <c r="D177" s="75">
        <v>200</v>
      </c>
      <c r="E177" s="75">
        <v>2400</v>
      </c>
      <c r="F177" s="75">
        <v>3500</v>
      </c>
      <c r="G177" s="75">
        <v>500</v>
      </c>
      <c r="H177" s="75">
        <v>0</v>
      </c>
      <c r="I177" s="74">
        <f t="shared" si="27"/>
        <v>0</v>
      </c>
      <c r="J177" s="140">
        <v>0</v>
      </c>
      <c r="K177" s="98">
        <v>0</v>
      </c>
      <c r="L177" s="139">
        <v>0</v>
      </c>
      <c r="M177" s="139">
        <v>0</v>
      </c>
      <c r="N177" s="71">
        <f t="shared" si="25"/>
        <v>421.8168803446116</v>
      </c>
      <c r="O177" s="108">
        <f t="shared" si="23"/>
        <v>357.8168803446116</v>
      </c>
      <c r="P177" s="74">
        <v>64</v>
      </c>
      <c r="Q177" s="118" t="s">
        <v>385</v>
      </c>
      <c r="R177" s="101">
        <v>0</v>
      </c>
      <c r="S177" s="169"/>
      <c r="T177" s="22"/>
      <c r="U177" s="107"/>
    </row>
    <row r="178" spans="1:21" ht="12">
      <c r="A178" s="93" t="s">
        <v>114</v>
      </c>
      <c r="B178" s="19" t="s">
        <v>598</v>
      </c>
      <c r="C178" s="35" t="s">
        <v>320</v>
      </c>
      <c r="D178" s="75">
        <v>2000</v>
      </c>
      <c r="E178" s="75"/>
      <c r="F178" s="75"/>
      <c r="G178" s="75"/>
      <c r="H178" s="75"/>
      <c r="I178" s="74">
        <f t="shared" si="27"/>
        <v>0</v>
      </c>
      <c r="J178" s="74">
        <v>0</v>
      </c>
      <c r="K178" s="74">
        <v>0</v>
      </c>
      <c r="L178" s="139">
        <v>0</v>
      </c>
      <c r="M178" s="139">
        <v>0</v>
      </c>
      <c r="N178" s="71">
        <f t="shared" si="25"/>
        <v>127.82329707412474</v>
      </c>
      <c r="O178" s="108">
        <f t="shared" si="23"/>
        <v>127.82329707412474</v>
      </c>
      <c r="P178" s="74">
        <v>0</v>
      </c>
      <c r="Q178" s="118" t="s">
        <v>386</v>
      </c>
      <c r="R178" s="76"/>
      <c r="S178" s="107"/>
      <c r="T178" s="22"/>
      <c r="U178" s="107"/>
    </row>
    <row r="179" spans="1:21" ht="25.5" customHeight="1">
      <c r="A179" s="93" t="s">
        <v>115</v>
      </c>
      <c r="B179" s="19" t="s">
        <v>599</v>
      </c>
      <c r="C179" s="42" t="s">
        <v>320</v>
      </c>
      <c r="D179" s="75">
        <v>4000</v>
      </c>
      <c r="E179" s="75">
        <v>3000</v>
      </c>
      <c r="F179" s="75">
        <v>3000</v>
      </c>
      <c r="G179" s="75">
        <v>3000</v>
      </c>
      <c r="H179" s="75">
        <v>1000</v>
      </c>
      <c r="I179" s="74">
        <f t="shared" si="27"/>
        <v>63.91164853706237</v>
      </c>
      <c r="J179" s="74">
        <v>224</v>
      </c>
      <c r="K179" s="74">
        <v>224</v>
      </c>
      <c r="L179" s="139">
        <v>128</v>
      </c>
      <c r="M179" s="139">
        <v>128</v>
      </c>
      <c r="N179" s="71">
        <f t="shared" si="25"/>
        <v>1598.763079518873</v>
      </c>
      <c r="O179" s="108">
        <f t="shared" si="23"/>
        <v>1598.763079518873</v>
      </c>
      <c r="P179" s="74">
        <v>0</v>
      </c>
      <c r="Q179" s="118" t="s">
        <v>1</v>
      </c>
      <c r="R179" s="76">
        <v>3500</v>
      </c>
      <c r="S179" s="163"/>
      <c r="T179" s="22"/>
      <c r="U179" s="107"/>
    </row>
    <row r="180" spans="1:21" ht="25.5" customHeight="1">
      <c r="A180" s="142" t="s">
        <v>676</v>
      </c>
      <c r="B180" s="102" t="s">
        <v>677</v>
      </c>
      <c r="C180" s="42" t="s">
        <v>320</v>
      </c>
      <c r="D180" s="75"/>
      <c r="E180" s="75"/>
      <c r="F180" s="75"/>
      <c r="G180" s="75"/>
      <c r="H180" s="75"/>
      <c r="I180" s="74"/>
      <c r="J180" s="98">
        <v>10</v>
      </c>
      <c r="K180" s="74"/>
      <c r="L180" s="139"/>
      <c r="M180" s="139"/>
      <c r="N180" s="71">
        <f t="shared" si="25"/>
        <v>10</v>
      </c>
      <c r="O180" s="108">
        <f t="shared" si="23"/>
        <v>10</v>
      </c>
      <c r="P180" s="74"/>
      <c r="Q180" s="183" t="s">
        <v>386</v>
      </c>
      <c r="R180" s="76"/>
      <c r="S180" s="163"/>
      <c r="T180" s="22"/>
      <c r="U180" s="107"/>
    </row>
    <row r="181" spans="1:21" ht="48">
      <c r="A181" s="93" t="s">
        <v>116</v>
      </c>
      <c r="B181" s="19" t="s">
        <v>299</v>
      </c>
      <c r="C181" s="42" t="s">
        <v>320</v>
      </c>
      <c r="D181" s="75">
        <v>200</v>
      </c>
      <c r="E181" s="75">
        <v>300</v>
      </c>
      <c r="F181" s="75">
        <v>300</v>
      </c>
      <c r="G181" s="75">
        <v>300</v>
      </c>
      <c r="H181" s="75">
        <v>300</v>
      </c>
      <c r="I181" s="74">
        <f t="shared" si="27"/>
        <v>19.17349456111871</v>
      </c>
      <c r="J181" s="74">
        <v>19</v>
      </c>
      <c r="K181" s="74">
        <v>19</v>
      </c>
      <c r="L181" s="139">
        <v>19</v>
      </c>
      <c r="M181" s="139">
        <v>19</v>
      </c>
      <c r="N181" s="71">
        <f t="shared" si="25"/>
        <v>165.4763079518873</v>
      </c>
      <c r="O181" s="108">
        <f t="shared" si="23"/>
        <v>165.4763079518873</v>
      </c>
      <c r="P181" s="74">
        <v>0</v>
      </c>
      <c r="Q181" s="118" t="s">
        <v>388</v>
      </c>
      <c r="R181" s="76">
        <v>300</v>
      </c>
      <c r="S181" s="163"/>
      <c r="T181" s="22"/>
      <c r="U181" s="107"/>
    </row>
    <row r="182" spans="1:21" ht="12">
      <c r="A182" s="94" t="s">
        <v>117</v>
      </c>
      <c r="B182" s="12" t="s">
        <v>368</v>
      </c>
      <c r="C182" s="38"/>
      <c r="D182" s="77">
        <f>SUM(D183:D187)</f>
        <v>10500</v>
      </c>
      <c r="E182" s="77">
        <f>SUM(E183:E187)</f>
        <v>61000</v>
      </c>
      <c r="F182" s="77">
        <f>SUM(F183:F189)</f>
        <v>53840</v>
      </c>
      <c r="G182" s="77">
        <f>SUM(G183:G189)</f>
        <v>53760</v>
      </c>
      <c r="H182" s="77">
        <f>SUM(H183:H189)</f>
        <v>46000</v>
      </c>
      <c r="I182" s="71">
        <f t="shared" si="27"/>
        <v>2939.935832704869</v>
      </c>
      <c r="J182" s="105">
        <f>SUM(J183:J189)</f>
        <v>2685</v>
      </c>
      <c r="K182" s="105">
        <f>SUM(K183:K189)</f>
        <v>2556</v>
      </c>
      <c r="L182" s="187">
        <f>SUM(L183:L189)</f>
        <v>116</v>
      </c>
      <c r="M182" s="187">
        <f>SUM(M183:M189)</f>
        <v>600</v>
      </c>
      <c r="N182" s="71">
        <f t="shared" si="25"/>
        <v>20343.51208569274</v>
      </c>
      <c r="O182" s="108">
        <f t="shared" si="23"/>
        <v>16317.512085692739</v>
      </c>
      <c r="P182" s="105">
        <f>SUM(P183:P189)</f>
        <v>4026</v>
      </c>
      <c r="Q182" s="120"/>
      <c r="R182" s="78">
        <f>SUM(R183:R189)</f>
        <v>42010</v>
      </c>
      <c r="S182" s="107"/>
      <c r="T182" s="22"/>
      <c r="U182" s="107"/>
    </row>
    <row r="183" spans="1:21" ht="21.75" customHeight="1">
      <c r="A183" s="93" t="s">
        <v>118</v>
      </c>
      <c r="B183" s="19" t="s">
        <v>600</v>
      </c>
      <c r="C183" s="43" t="s">
        <v>467</v>
      </c>
      <c r="D183" s="75">
        <v>10000</v>
      </c>
      <c r="E183" s="75">
        <v>46000</v>
      </c>
      <c r="F183" s="75">
        <v>46840</v>
      </c>
      <c r="G183" s="75">
        <v>44760</v>
      </c>
      <c r="H183" s="75">
        <v>25000</v>
      </c>
      <c r="I183" s="74">
        <f t="shared" si="27"/>
        <v>1597.7912134265591</v>
      </c>
      <c r="J183" s="140">
        <v>640</v>
      </c>
      <c r="K183" s="74">
        <v>0</v>
      </c>
      <c r="L183" s="139">
        <v>0</v>
      </c>
      <c r="M183" s="139">
        <v>0</v>
      </c>
      <c r="N183" s="71">
        <f t="shared" si="25"/>
        <v>11671.150537496964</v>
      </c>
      <c r="O183" s="108">
        <f t="shared" si="23"/>
        <v>11671.150537496964</v>
      </c>
      <c r="P183" s="74">
        <v>0</v>
      </c>
      <c r="Q183" s="118" t="s">
        <v>385</v>
      </c>
      <c r="R183" s="101">
        <v>10010</v>
      </c>
      <c r="S183" s="163"/>
      <c r="T183" s="22"/>
      <c r="U183" s="107"/>
    </row>
    <row r="184" spans="1:21" ht="12">
      <c r="A184" s="93" t="s">
        <v>119</v>
      </c>
      <c r="B184" s="17" t="s">
        <v>369</v>
      </c>
      <c r="C184" s="41" t="s">
        <v>317</v>
      </c>
      <c r="D184" s="75"/>
      <c r="E184" s="75"/>
      <c r="F184" s="75"/>
      <c r="G184" s="75">
        <v>0</v>
      </c>
      <c r="H184" s="75">
        <v>0</v>
      </c>
      <c r="I184" s="74">
        <f t="shared" si="27"/>
        <v>0</v>
      </c>
      <c r="J184" s="140">
        <v>0</v>
      </c>
      <c r="K184" s="74">
        <v>0</v>
      </c>
      <c r="L184" s="139">
        <v>16</v>
      </c>
      <c r="M184" s="139">
        <v>300</v>
      </c>
      <c r="N184" s="71">
        <f t="shared" si="25"/>
        <v>316</v>
      </c>
      <c r="O184" s="108">
        <f t="shared" si="23"/>
        <v>316</v>
      </c>
      <c r="P184" s="74">
        <v>0</v>
      </c>
      <c r="Q184" s="118" t="s">
        <v>385</v>
      </c>
      <c r="R184" s="101">
        <v>0</v>
      </c>
      <c r="S184" s="163"/>
      <c r="T184" s="22"/>
      <c r="U184" s="107"/>
    </row>
    <row r="185" spans="1:21" ht="30" customHeight="1">
      <c r="A185" s="93" t="s">
        <v>120</v>
      </c>
      <c r="B185" s="17" t="s">
        <v>475</v>
      </c>
      <c r="C185" s="41" t="s">
        <v>317</v>
      </c>
      <c r="D185" s="75">
        <v>500</v>
      </c>
      <c r="E185" s="75">
        <v>15000</v>
      </c>
      <c r="F185" s="75">
        <v>2000</v>
      </c>
      <c r="G185" s="75">
        <v>3000</v>
      </c>
      <c r="H185" s="75">
        <v>4000</v>
      </c>
      <c r="I185" s="74">
        <f t="shared" si="27"/>
        <v>255.64659414824948</v>
      </c>
      <c r="J185" s="140">
        <v>1278</v>
      </c>
      <c r="K185" s="98">
        <v>1278</v>
      </c>
      <c r="L185" s="139">
        <v>0</v>
      </c>
      <c r="M185" s="139">
        <v>0</v>
      </c>
      <c r="N185" s="71">
        <f t="shared" si="25"/>
        <v>4121.835389158028</v>
      </c>
      <c r="O185" s="108">
        <f t="shared" si="23"/>
        <v>2907.835389158028</v>
      </c>
      <c r="P185" s="74">
        <v>1214</v>
      </c>
      <c r="Q185" s="118" t="s">
        <v>385</v>
      </c>
      <c r="R185" s="101">
        <v>20000</v>
      </c>
      <c r="S185" s="163"/>
      <c r="T185" s="22"/>
      <c r="U185" s="107"/>
    </row>
    <row r="186" spans="1:21" ht="24">
      <c r="A186" s="93" t="s">
        <v>121</v>
      </c>
      <c r="B186" s="19" t="s">
        <v>347</v>
      </c>
      <c r="C186" s="41" t="s">
        <v>317</v>
      </c>
      <c r="D186" s="75"/>
      <c r="E186" s="75"/>
      <c r="F186" s="75"/>
      <c r="G186" s="75"/>
      <c r="H186" s="75"/>
      <c r="I186" s="74">
        <f t="shared" si="27"/>
        <v>0</v>
      </c>
      <c r="J186" s="140">
        <v>0</v>
      </c>
      <c r="K186" s="98">
        <v>0</v>
      </c>
      <c r="L186" s="139">
        <v>0</v>
      </c>
      <c r="M186" s="139">
        <v>0</v>
      </c>
      <c r="N186" s="71">
        <f t="shared" si="25"/>
        <v>0</v>
      </c>
      <c r="O186" s="108">
        <f t="shared" si="23"/>
        <v>0</v>
      </c>
      <c r="P186" s="74">
        <v>0</v>
      </c>
      <c r="Q186" s="118" t="s">
        <v>385</v>
      </c>
      <c r="R186" s="101">
        <v>0</v>
      </c>
      <c r="S186" s="169"/>
      <c r="T186" s="22"/>
      <c r="U186" s="107"/>
    </row>
    <row r="187" spans="1:21" ht="24">
      <c r="A187" s="93" t="s">
        <v>122</v>
      </c>
      <c r="B187" s="17" t="s">
        <v>601</v>
      </c>
      <c r="C187" s="41" t="s">
        <v>317</v>
      </c>
      <c r="D187" s="75"/>
      <c r="E187" s="75"/>
      <c r="F187" s="75"/>
      <c r="G187" s="75"/>
      <c r="H187" s="75">
        <v>0</v>
      </c>
      <c r="I187" s="74">
        <f t="shared" si="27"/>
        <v>0</v>
      </c>
      <c r="J187" s="140">
        <v>0</v>
      </c>
      <c r="K187" s="98">
        <v>0</v>
      </c>
      <c r="L187" s="139">
        <v>0</v>
      </c>
      <c r="M187" s="139">
        <v>0</v>
      </c>
      <c r="N187" s="71">
        <f t="shared" si="25"/>
        <v>0</v>
      </c>
      <c r="O187" s="108">
        <f t="shared" si="23"/>
        <v>0</v>
      </c>
      <c r="P187" s="74">
        <v>0</v>
      </c>
      <c r="Q187" s="118" t="s">
        <v>385</v>
      </c>
      <c r="R187" s="101">
        <v>0</v>
      </c>
      <c r="S187" s="163"/>
      <c r="T187" s="22"/>
      <c r="U187" s="107"/>
    </row>
    <row r="188" spans="1:21" ht="12">
      <c r="A188" s="93" t="s">
        <v>476</v>
      </c>
      <c r="B188" s="17" t="s">
        <v>478</v>
      </c>
      <c r="C188" s="43" t="s">
        <v>317</v>
      </c>
      <c r="D188" s="75"/>
      <c r="E188" s="75"/>
      <c r="F188" s="75">
        <v>2000</v>
      </c>
      <c r="G188" s="75">
        <v>2000</v>
      </c>
      <c r="H188" s="75">
        <v>4000</v>
      </c>
      <c r="I188" s="74">
        <f t="shared" si="27"/>
        <v>255.64659414824948</v>
      </c>
      <c r="J188" s="140">
        <v>639</v>
      </c>
      <c r="K188" s="98">
        <v>1278</v>
      </c>
      <c r="L188" s="139">
        <v>0</v>
      </c>
      <c r="M188" s="139">
        <v>0</v>
      </c>
      <c r="N188" s="71">
        <f t="shared" si="25"/>
        <v>2428.2931882964986</v>
      </c>
      <c r="O188" s="108">
        <f t="shared" si="23"/>
        <v>255.29318829649856</v>
      </c>
      <c r="P188" s="74">
        <v>2173</v>
      </c>
      <c r="Q188" s="118" t="s">
        <v>385</v>
      </c>
      <c r="R188" s="101">
        <v>10000</v>
      </c>
      <c r="S188" s="163"/>
      <c r="T188" s="22"/>
      <c r="U188" s="107"/>
    </row>
    <row r="189" spans="1:21" ht="24">
      <c r="A189" s="93" t="s">
        <v>477</v>
      </c>
      <c r="B189" s="17" t="s">
        <v>348</v>
      </c>
      <c r="C189" s="43" t="s">
        <v>317</v>
      </c>
      <c r="D189" s="75"/>
      <c r="E189" s="75"/>
      <c r="F189" s="75">
        <v>3000</v>
      </c>
      <c r="G189" s="75">
        <v>4000</v>
      </c>
      <c r="H189" s="75">
        <v>13000</v>
      </c>
      <c r="I189" s="74">
        <f t="shared" si="27"/>
        <v>830.8514309818107</v>
      </c>
      <c r="J189" s="140">
        <v>128</v>
      </c>
      <c r="K189" s="74">
        <v>0</v>
      </c>
      <c r="L189" s="139">
        <v>100</v>
      </c>
      <c r="M189" s="139">
        <v>300</v>
      </c>
      <c r="N189" s="71">
        <f t="shared" si="25"/>
        <v>1806.2329707412473</v>
      </c>
      <c r="O189" s="108">
        <f t="shared" si="23"/>
        <v>1167.2329707412473</v>
      </c>
      <c r="P189" s="74">
        <v>639</v>
      </c>
      <c r="Q189" s="118" t="s">
        <v>385</v>
      </c>
      <c r="R189" s="101">
        <v>2000</v>
      </c>
      <c r="S189" s="163"/>
      <c r="T189" s="22"/>
      <c r="U189" s="107"/>
    </row>
    <row r="190" spans="1:21" ht="12">
      <c r="A190" s="94" t="s">
        <v>123</v>
      </c>
      <c r="B190" s="12" t="s">
        <v>416</v>
      </c>
      <c r="C190" s="38"/>
      <c r="D190" s="77">
        <f aca="true" t="shared" si="36" ref="D190:M190">SUM(D191:D193)</f>
        <v>0</v>
      </c>
      <c r="E190" s="77">
        <f t="shared" si="36"/>
        <v>3000</v>
      </c>
      <c r="F190" s="77">
        <f t="shared" si="36"/>
        <v>700</v>
      </c>
      <c r="G190" s="77">
        <f t="shared" si="36"/>
        <v>6000</v>
      </c>
      <c r="H190" s="77">
        <f t="shared" si="36"/>
        <v>0</v>
      </c>
      <c r="I190" s="71">
        <f t="shared" si="27"/>
        <v>0</v>
      </c>
      <c r="J190" s="105">
        <f>SUM(J191:J193)</f>
        <v>26</v>
      </c>
      <c r="K190" s="105">
        <f t="shared" si="36"/>
        <v>800</v>
      </c>
      <c r="L190" s="187">
        <f t="shared" si="36"/>
        <v>64</v>
      </c>
      <c r="M190" s="187">
        <f t="shared" si="36"/>
        <v>64</v>
      </c>
      <c r="N190" s="71">
        <f t="shared" si="25"/>
        <v>1573.9429908095049</v>
      </c>
      <c r="O190" s="108">
        <f t="shared" si="23"/>
        <v>-254.05700919049514</v>
      </c>
      <c r="P190" s="105">
        <f>SUM(P191:P193)</f>
        <v>1828</v>
      </c>
      <c r="Q190" s="120"/>
      <c r="R190" s="78">
        <f>SUM(R191:R193)</f>
        <v>400</v>
      </c>
      <c r="S190" s="107"/>
      <c r="T190" s="22"/>
      <c r="U190" s="107"/>
    </row>
    <row r="191" spans="1:21" ht="24">
      <c r="A191" s="93" t="s">
        <v>124</v>
      </c>
      <c r="B191" s="17" t="s">
        <v>602</v>
      </c>
      <c r="C191" s="41" t="s">
        <v>317</v>
      </c>
      <c r="D191" s="75"/>
      <c r="E191" s="75">
        <v>3000</v>
      </c>
      <c r="F191" s="75"/>
      <c r="G191" s="75">
        <v>6000</v>
      </c>
      <c r="H191" s="75">
        <v>0</v>
      </c>
      <c r="I191" s="74">
        <f t="shared" si="27"/>
        <v>0</v>
      </c>
      <c r="J191" s="140">
        <v>13</v>
      </c>
      <c r="K191" s="98">
        <v>800</v>
      </c>
      <c r="L191" s="139">
        <v>0</v>
      </c>
      <c r="M191" s="139">
        <v>0</v>
      </c>
      <c r="N191" s="71">
        <f t="shared" si="25"/>
        <v>1388.2048368335613</v>
      </c>
      <c r="O191" s="108">
        <f t="shared" si="23"/>
        <v>979.2048368335613</v>
      </c>
      <c r="P191" s="74">
        <v>409</v>
      </c>
      <c r="Q191" s="118" t="s">
        <v>385</v>
      </c>
      <c r="R191" s="101">
        <v>200</v>
      </c>
      <c r="S191" s="163"/>
      <c r="T191" s="22"/>
      <c r="U191" s="107"/>
    </row>
    <row r="192" spans="1:21" ht="24">
      <c r="A192" s="93" t="s">
        <v>125</v>
      </c>
      <c r="B192" s="19" t="s">
        <v>603</v>
      </c>
      <c r="C192" s="41" t="s">
        <v>317</v>
      </c>
      <c r="D192" s="75"/>
      <c r="E192" s="75"/>
      <c r="F192" s="75">
        <v>700</v>
      </c>
      <c r="G192" s="75">
        <v>0</v>
      </c>
      <c r="H192" s="75">
        <v>0</v>
      </c>
      <c r="I192" s="74">
        <f t="shared" si="27"/>
        <v>0</v>
      </c>
      <c r="J192" s="140">
        <v>0</v>
      </c>
      <c r="K192" s="74">
        <v>0</v>
      </c>
      <c r="L192" s="139">
        <v>0</v>
      </c>
      <c r="M192" s="139">
        <v>0</v>
      </c>
      <c r="N192" s="71">
        <f t="shared" si="25"/>
        <v>44.73815397594366</v>
      </c>
      <c r="O192" s="108">
        <f t="shared" si="23"/>
        <v>44.73815397594366</v>
      </c>
      <c r="P192" s="74">
        <v>0</v>
      </c>
      <c r="Q192" s="118" t="s">
        <v>385</v>
      </c>
      <c r="R192" s="101">
        <v>0</v>
      </c>
      <c r="S192" s="163"/>
      <c r="T192" s="22"/>
      <c r="U192" s="107"/>
    </row>
    <row r="193" spans="1:21" ht="24">
      <c r="A193" s="93" t="s">
        <v>126</v>
      </c>
      <c r="B193" s="17" t="s">
        <v>466</v>
      </c>
      <c r="C193" s="41" t="s">
        <v>317</v>
      </c>
      <c r="D193" s="75"/>
      <c r="E193" s="75"/>
      <c r="F193" s="75"/>
      <c r="G193" s="75"/>
      <c r="H193" s="75">
        <v>0</v>
      </c>
      <c r="I193" s="74">
        <f t="shared" si="27"/>
        <v>0</v>
      </c>
      <c r="J193" s="140">
        <v>13</v>
      </c>
      <c r="K193" s="98">
        <v>0</v>
      </c>
      <c r="L193" s="139">
        <v>64</v>
      </c>
      <c r="M193" s="139">
        <v>64</v>
      </c>
      <c r="N193" s="71">
        <f t="shared" si="25"/>
        <v>141</v>
      </c>
      <c r="O193" s="108">
        <f t="shared" si="23"/>
        <v>-1278</v>
      </c>
      <c r="P193" s="74">
        <v>1419</v>
      </c>
      <c r="Q193" s="118" t="s">
        <v>385</v>
      </c>
      <c r="R193" s="101">
        <v>200</v>
      </c>
      <c r="S193" s="163"/>
      <c r="T193" s="22"/>
      <c r="U193" s="107"/>
    </row>
    <row r="194" spans="1:21" s="32" customFormat="1" ht="24">
      <c r="A194" s="94" t="s">
        <v>127</v>
      </c>
      <c r="B194" s="20" t="s">
        <v>243</v>
      </c>
      <c r="C194" s="46"/>
      <c r="D194" s="77">
        <f aca="true" t="shared" si="37" ref="D194:M194">SUM(D195:D199)</f>
        <v>2000</v>
      </c>
      <c r="E194" s="77">
        <f t="shared" si="37"/>
        <v>1000</v>
      </c>
      <c r="F194" s="77">
        <f t="shared" si="37"/>
        <v>6000</v>
      </c>
      <c r="G194" s="77">
        <f t="shared" si="37"/>
        <v>3000</v>
      </c>
      <c r="H194" s="77">
        <f t="shared" si="37"/>
        <v>0</v>
      </c>
      <c r="I194" s="71">
        <f t="shared" si="27"/>
        <v>0</v>
      </c>
      <c r="J194" s="105">
        <f>SUM(J195:J199)</f>
        <v>0</v>
      </c>
      <c r="K194" s="105">
        <f t="shared" si="37"/>
        <v>80</v>
      </c>
      <c r="L194" s="187">
        <f t="shared" si="37"/>
        <v>80</v>
      </c>
      <c r="M194" s="187">
        <f t="shared" si="37"/>
        <v>80</v>
      </c>
      <c r="N194" s="71">
        <f t="shared" si="25"/>
        <v>1006.9397824447484</v>
      </c>
      <c r="O194" s="108">
        <f t="shared" si="23"/>
        <v>1006.9397824447484</v>
      </c>
      <c r="P194" s="105">
        <f>SUM(P195:P199)</f>
        <v>0</v>
      </c>
      <c r="Q194" s="119"/>
      <c r="R194" s="78">
        <f>SUM(R195:R199)</f>
        <v>0</v>
      </c>
      <c r="S194" s="165"/>
      <c r="T194" s="29"/>
      <c r="U194" s="165"/>
    </row>
    <row r="195" spans="1:21" ht="23.25" customHeight="1">
      <c r="A195" s="93" t="s">
        <v>128</v>
      </c>
      <c r="B195" s="19" t="s">
        <v>604</v>
      </c>
      <c r="C195" s="41" t="s">
        <v>317</v>
      </c>
      <c r="D195" s="75"/>
      <c r="E195" s="75"/>
      <c r="F195" s="75">
        <v>6000</v>
      </c>
      <c r="G195" s="75">
        <v>3000</v>
      </c>
      <c r="H195" s="75">
        <v>0</v>
      </c>
      <c r="I195" s="74">
        <f t="shared" si="27"/>
        <v>0</v>
      </c>
      <c r="J195" s="140">
        <v>0</v>
      </c>
      <c r="K195" s="98">
        <v>0</v>
      </c>
      <c r="L195" s="139">
        <v>0</v>
      </c>
      <c r="M195" s="139">
        <v>0</v>
      </c>
      <c r="N195" s="71">
        <f t="shared" si="25"/>
        <v>575.2048368335613</v>
      </c>
      <c r="O195" s="108">
        <f t="shared" si="23"/>
        <v>575.2048368335613</v>
      </c>
      <c r="P195" s="74">
        <v>0</v>
      </c>
      <c r="Q195" s="118" t="s">
        <v>385</v>
      </c>
      <c r="R195" s="101">
        <v>0</v>
      </c>
      <c r="S195" s="163"/>
      <c r="T195" s="22"/>
      <c r="U195" s="107"/>
    </row>
    <row r="196" spans="1:21" ht="18.75" customHeight="1">
      <c r="A196" s="93" t="s">
        <v>129</v>
      </c>
      <c r="B196" s="19" t="s">
        <v>242</v>
      </c>
      <c r="C196" s="41" t="s">
        <v>317</v>
      </c>
      <c r="D196" s="75">
        <v>2000</v>
      </c>
      <c r="E196" s="75">
        <v>1000</v>
      </c>
      <c r="F196" s="75"/>
      <c r="G196" s="75"/>
      <c r="H196" s="75"/>
      <c r="I196" s="74">
        <f t="shared" si="27"/>
        <v>0</v>
      </c>
      <c r="J196" s="74">
        <v>0</v>
      </c>
      <c r="K196" s="74">
        <v>0</v>
      </c>
      <c r="L196" s="139">
        <v>0</v>
      </c>
      <c r="M196" s="139">
        <v>0</v>
      </c>
      <c r="N196" s="71">
        <f t="shared" si="25"/>
        <v>191.7349456111871</v>
      </c>
      <c r="O196" s="108">
        <f t="shared" si="23"/>
        <v>191.7349456111871</v>
      </c>
      <c r="P196" s="74">
        <v>0</v>
      </c>
      <c r="Q196" s="118" t="s">
        <v>385</v>
      </c>
      <c r="R196" s="76"/>
      <c r="S196" s="163"/>
      <c r="T196" s="22"/>
      <c r="U196" s="107"/>
    </row>
    <row r="197" spans="1:21" ht="12">
      <c r="A197" s="93" t="s">
        <v>130</v>
      </c>
      <c r="B197" s="17" t="s">
        <v>354</v>
      </c>
      <c r="C197" s="41" t="s">
        <v>317</v>
      </c>
      <c r="D197" s="75"/>
      <c r="E197" s="85"/>
      <c r="F197" s="75"/>
      <c r="G197" s="75"/>
      <c r="H197" s="75"/>
      <c r="I197" s="74">
        <f t="shared" si="27"/>
        <v>0</v>
      </c>
      <c r="J197" s="140">
        <v>0</v>
      </c>
      <c r="K197" s="98">
        <v>40</v>
      </c>
      <c r="L197" s="139">
        <v>40</v>
      </c>
      <c r="M197" s="139">
        <v>40</v>
      </c>
      <c r="N197" s="71">
        <f t="shared" si="25"/>
        <v>120</v>
      </c>
      <c r="O197" s="108">
        <f t="shared" si="23"/>
        <v>120</v>
      </c>
      <c r="P197" s="74">
        <v>0</v>
      </c>
      <c r="Q197" s="118" t="s">
        <v>385</v>
      </c>
      <c r="R197" s="101">
        <v>0</v>
      </c>
      <c r="S197" s="163"/>
      <c r="T197" s="22"/>
      <c r="U197" s="107"/>
    </row>
    <row r="198" spans="1:21" ht="24">
      <c r="A198" s="93" t="s">
        <v>131</v>
      </c>
      <c r="B198" s="17" t="s">
        <v>355</v>
      </c>
      <c r="C198" s="41" t="s">
        <v>317</v>
      </c>
      <c r="D198" s="75"/>
      <c r="E198" s="75"/>
      <c r="F198" s="75"/>
      <c r="G198" s="75"/>
      <c r="H198" s="75"/>
      <c r="I198" s="74">
        <f t="shared" si="27"/>
        <v>0</v>
      </c>
      <c r="J198" s="74">
        <v>0</v>
      </c>
      <c r="K198" s="98">
        <v>0</v>
      </c>
      <c r="L198" s="139">
        <v>0</v>
      </c>
      <c r="M198" s="139">
        <v>0</v>
      </c>
      <c r="N198" s="71">
        <f t="shared" si="25"/>
        <v>0</v>
      </c>
      <c r="O198" s="108">
        <f t="shared" si="23"/>
        <v>0</v>
      </c>
      <c r="P198" s="74">
        <v>0</v>
      </c>
      <c r="Q198" s="118" t="s">
        <v>385</v>
      </c>
      <c r="R198" s="76"/>
      <c r="S198" s="163"/>
      <c r="T198" s="22"/>
      <c r="U198" s="107"/>
    </row>
    <row r="199" spans="1:21" ht="12">
      <c r="A199" s="93" t="s">
        <v>132</v>
      </c>
      <c r="B199" s="17" t="s">
        <v>356</v>
      </c>
      <c r="C199" s="41" t="s">
        <v>317</v>
      </c>
      <c r="D199" s="75"/>
      <c r="E199" s="75"/>
      <c r="F199" s="75"/>
      <c r="G199" s="75"/>
      <c r="H199" s="75"/>
      <c r="I199" s="74">
        <f t="shared" si="27"/>
        <v>0</v>
      </c>
      <c r="J199" s="74">
        <v>0</v>
      </c>
      <c r="K199" s="98">
        <v>40</v>
      </c>
      <c r="L199" s="139">
        <v>40</v>
      </c>
      <c r="M199" s="139">
        <v>40</v>
      </c>
      <c r="N199" s="71">
        <f t="shared" si="25"/>
        <v>120</v>
      </c>
      <c r="O199" s="108">
        <f aca="true" t="shared" si="38" ref="O199:O262">N199-P199</f>
        <v>120</v>
      </c>
      <c r="P199" s="74">
        <v>0</v>
      </c>
      <c r="Q199" s="118" t="s">
        <v>385</v>
      </c>
      <c r="R199" s="76"/>
      <c r="S199" s="163"/>
      <c r="T199" s="22"/>
      <c r="U199" s="107"/>
    </row>
    <row r="200" spans="1:21" s="32" customFormat="1" ht="12">
      <c r="A200" s="94" t="s">
        <v>133</v>
      </c>
      <c r="B200" s="13" t="s">
        <v>367</v>
      </c>
      <c r="C200" s="39"/>
      <c r="D200" s="77">
        <f aca="true" t="shared" si="39" ref="D200:M200">SUM(D201:D204)</f>
        <v>9700</v>
      </c>
      <c r="E200" s="77">
        <f t="shared" si="39"/>
        <v>22600</v>
      </c>
      <c r="F200" s="77">
        <f t="shared" si="39"/>
        <v>31000</v>
      </c>
      <c r="G200" s="77">
        <f t="shared" si="39"/>
        <v>8000</v>
      </c>
      <c r="H200" s="77">
        <f t="shared" si="39"/>
        <v>0</v>
      </c>
      <c r="I200" s="71">
        <f t="shared" si="27"/>
        <v>0</v>
      </c>
      <c r="J200" s="105">
        <f>SUM(J201:J204)</f>
        <v>16</v>
      </c>
      <c r="K200" s="105">
        <f t="shared" si="39"/>
        <v>0</v>
      </c>
      <c r="L200" s="187">
        <f t="shared" si="39"/>
        <v>0</v>
      </c>
      <c r="M200" s="187">
        <f t="shared" si="39"/>
        <v>0</v>
      </c>
      <c r="N200" s="71">
        <f aca="true" t="shared" si="40" ref="N200:N263">SUM(D200:G200)/15.6466+SUM(I200:M200)</f>
        <v>4572.900540692547</v>
      </c>
      <c r="O200" s="108">
        <f t="shared" si="38"/>
        <v>2898.900540692547</v>
      </c>
      <c r="P200" s="105">
        <f>SUM(P201:P204)</f>
        <v>1674</v>
      </c>
      <c r="Q200" s="119"/>
      <c r="R200" s="78">
        <f>SUM(R201:R204)</f>
        <v>250</v>
      </c>
      <c r="S200" s="165"/>
      <c r="T200" s="29"/>
      <c r="U200" s="165"/>
    </row>
    <row r="201" spans="1:21" ht="33" customHeight="1">
      <c r="A201" s="93" t="s">
        <v>134</v>
      </c>
      <c r="B201" s="149" t="s">
        <v>679</v>
      </c>
      <c r="C201" s="41" t="s">
        <v>317</v>
      </c>
      <c r="D201" s="75"/>
      <c r="E201" s="75"/>
      <c r="F201" s="75"/>
      <c r="G201" s="75">
        <v>0</v>
      </c>
      <c r="H201" s="75">
        <v>0</v>
      </c>
      <c r="I201" s="74">
        <f t="shared" si="27"/>
        <v>0</v>
      </c>
      <c r="J201" s="140">
        <v>13</v>
      </c>
      <c r="K201" s="98">
        <v>0</v>
      </c>
      <c r="L201" s="139">
        <v>0</v>
      </c>
      <c r="M201" s="139">
        <v>0</v>
      </c>
      <c r="N201" s="71">
        <f t="shared" si="40"/>
        <v>13</v>
      </c>
      <c r="O201" s="108">
        <f t="shared" si="38"/>
        <v>13</v>
      </c>
      <c r="P201" s="74">
        <v>0</v>
      </c>
      <c r="Q201" s="118" t="s">
        <v>385</v>
      </c>
      <c r="R201" s="101">
        <v>200</v>
      </c>
      <c r="S201" s="163"/>
      <c r="T201" s="22"/>
      <c r="U201" s="107"/>
    </row>
    <row r="202" spans="1:21" ht="31.5" customHeight="1">
      <c r="A202" s="93" t="s">
        <v>135</v>
      </c>
      <c r="B202" s="17" t="s">
        <v>634</v>
      </c>
      <c r="C202" s="41" t="s">
        <v>317</v>
      </c>
      <c r="D202" s="75">
        <v>700</v>
      </c>
      <c r="E202" s="75"/>
      <c r="F202" s="75"/>
      <c r="G202" s="75"/>
      <c r="H202" s="75"/>
      <c r="I202" s="74">
        <f t="shared" si="27"/>
        <v>0</v>
      </c>
      <c r="J202" s="140">
        <v>3</v>
      </c>
      <c r="K202" s="74">
        <v>0</v>
      </c>
      <c r="L202" s="139">
        <v>0</v>
      </c>
      <c r="M202" s="139">
        <v>0</v>
      </c>
      <c r="N202" s="71">
        <f t="shared" si="40"/>
        <v>47.73815397594366</v>
      </c>
      <c r="O202" s="108">
        <f t="shared" si="38"/>
        <v>47.73815397594366</v>
      </c>
      <c r="P202" s="74">
        <v>0</v>
      </c>
      <c r="Q202" s="118" t="s">
        <v>385</v>
      </c>
      <c r="R202" s="101">
        <v>50</v>
      </c>
      <c r="S202" s="163"/>
      <c r="T202" s="22"/>
      <c r="U202" s="107"/>
    </row>
    <row r="203" spans="1:21" ht="24">
      <c r="A203" s="93" t="s">
        <v>136</v>
      </c>
      <c r="B203" s="17" t="s">
        <v>605</v>
      </c>
      <c r="C203" s="41" t="s">
        <v>317</v>
      </c>
      <c r="D203" s="75">
        <v>9000</v>
      </c>
      <c r="E203" s="75"/>
      <c r="F203" s="75"/>
      <c r="G203" s="75"/>
      <c r="H203" s="75"/>
      <c r="I203" s="74">
        <f aca="true" t="shared" si="41" ref="I203:I267">H203/15.6466</f>
        <v>0</v>
      </c>
      <c r="J203" s="74">
        <v>0</v>
      </c>
      <c r="K203" s="74">
        <v>0</v>
      </c>
      <c r="L203" s="139">
        <v>0</v>
      </c>
      <c r="M203" s="139">
        <v>0</v>
      </c>
      <c r="N203" s="71">
        <f t="shared" si="40"/>
        <v>575.2048368335613</v>
      </c>
      <c r="O203" s="108">
        <f t="shared" si="38"/>
        <v>575.2048368335613</v>
      </c>
      <c r="P203" s="74">
        <v>0</v>
      </c>
      <c r="Q203" s="118" t="s">
        <v>385</v>
      </c>
      <c r="R203" s="76"/>
      <c r="S203" s="163"/>
      <c r="T203" s="22"/>
      <c r="U203" s="107"/>
    </row>
    <row r="204" spans="1:21" ht="24">
      <c r="A204" s="93" t="s">
        <v>137</v>
      </c>
      <c r="B204" s="19" t="s">
        <v>606</v>
      </c>
      <c r="C204" s="41" t="s">
        <v>317</v>
      </c>
      <c r="D204" s="75"/>
      <c r="E204" s="75">
        <v>22600</v>
      </c>
      <c r="F204" s="75">
        <v>31000</v>
      </c>
      <c r="G204" s="75">
        <v>8000</v>
      </c>
      <c r="H204" s="75"/>
      <c r="I204" s="74">
        <f t="shared" si="41"/>
        <v>0</v>
      </c>
      <c r="J204" s="74">
        <v>0</v>
      </c>
      <c r="K204" s="74">
        <v>0</v>
      </c>
      <c r="L204" s="139">
        <v>0</v>
      </c>
      <c r="M204" s="139">
        <v>0</v>
      </c>
      <c r="N204" s="71">
        <f t="shared" si="40"/>
        <v>3936.957549883042</v>
      </c>
      <c r="O204" s="108">
        <f t="shared" si="38"/>
        <v>2262.957549883042</v>
      </c>
      <c r="P204" s="74">
        <v>1674</v>
      </c>
      <c r="Q204" s="118" t="s">
        <v>385</v>
      </c>
      <c r="R204" s="76"/>
      <c r="S204" s="163"/>
      <c r="T204" s="22"/>
      <c r="U204" s="107"/>
    </row>
    <row r="205" spans="1:21" s="32" customFormat="1" ht="12">
      <c r="A205" s="94" t="s">
        <v>138</v>
      </c>
      <c r="B205" s="13" t="s">
        <v>442</v>
      </c>
      <c r="C205" s="39"/>
      <c r="D205" s="77">
        <f>SUM(D206:D215)</f>
        <v>38100</v>
      </c>
      <c r="E205" s="77">
        <f>SUM(E206:E215)</f>
        <v>34100</v>
      </c>
      <c r="F205" s="77">
        <f>SUM(F206:F217)</f>
        <v>89100</v>
      </c>
      <c r="G205" s="77">
        <f>SUM(G206:G217)</f>
        <v>46600</v>
      </c>
      <c r="H205" s="77">
        <f>SUM(H206:H217)</f>
        <v>15800</v>
      </c>
      <c r="I205" s="71">
        <f t="shared" si="41"/>
        <v>1009.8040468855854</v>
      </c>
      <c r="J205" s="105">
        <f>SUM(J206:J217)</f>
        <v>441</v>
      </c>
      <c r="K205" s="105">
        <f>SUM(K206:K217)</f>
        <v>423</v>
      </c>
      <c r="L205" s="187">
        <f>SUM(L206:L217)</f>
        <v>810</v>
      </c>
      <c r="M205" s="187">
        <f>SUM(M206:M217)</f>
        <v>752</v>
      </c>
      <c r="N205" s="71">
        <f t="shared" si="40"/>
        <v>16723.03577774085</v>
      </c>
      <c r="O205" s="108">
        <f t="shared" si="38"/>
        <v>12057.03577774085</v>
      </c>
      <c r="P205" s="105">
        <f>SUM(P206:P217)</f>
        <v>4666</v>
      </c>
      <c r="Q205" s="119"/>
      <c r="R205" s="78">
        <f>SUM(R206:R217)</f>
        <v>6900</v>
      </c>
      <c r="S205" s="165"/>
      <c r="T205" s="29"/>
      <c r="U205" s="165"/>
    </row>
    <row r="206" spans="1:21" ht="24">
      <c r="A206" s="93" t="s">
        <v>139</v>
      </c>
      <c r="B206" s="17" t="s">
        <v>370</v>
      </c>
      <c r="C206" s="41" t="s">
        <v>317</v>
      </c>
      <c r="D206" s="75"/>
      <c r="E206" s="75"/>
      <c r="F206" s="75"/>
      <c r="G206" s="75"/>
      <c r="H206" s="75">
        <v>0</v>
      </c>
      <c r="I206" s="74">
        <f t="shared" si="41"/>
        <v>0</v>
      </c>
      <c r="J206" s="140">
        <v>0</v>
      </c>
      <c r="K206" s="98">
        <v>0</v>
      </c>
      <c r="L206" s="139">
        <v>0</v>
      </c>
      <c r="M206" s="139">
        <v>0</v>
      </c>
      <c r="N206" s="71">
        <f t="shared" si="40"/>
        <v>0</v>
      </c>
      <c r="O206" s="108">
        <f t="shared" si="38"/>
        <v>0</v>
      </c>
      <c r="P206" s="74">
        <v>0</v>
      </c>
      <c r="Q206" s="118" t="s">
        <v>385</v>
      </c>
      <c r="R206" s="101">
        <v>0</v>
      </c>
      <c r="S206" s="163"/>
      <c r="T206" s="22"/>
      <c r="U206" s="163"/>
    </row>
    <row r="207" spans="1:21" ht="12">
      <c r="A207" s="93" t="s">
        <v>140</v>
      </c>
      <c r="B207" s="19" t="s">
        <v>336</v>
      </c>
      <c r="C207" s="41" t="s">
        <v>317</v>
      </c>
      <c r="D207" s="75"/>
      <c r="E207" s="75"/>
      <c r="F207" s="75"/>
      <c r="G207" s="75">
        <v>0</v>
      </c>
      <c r="H207" s="75">
        <v>0</v>
      </c>
      <c r="I207" s="74">
        <f t="shared" si="41"/>
        <v>0</v>
      </c>
      <c r="J207" s="140">
        <v>0</v>
      </c>
      <c r="K207" s="98">
        <v>0</v>
      </c>
      <c r="L207" s="139">
        <v>0</v>
      </c>
      <c r="M207" s="139">
        <v>0</v>
      </c>
      <c r="N207" s="71">
        <f t="shared" si="40"/>
        <v>0</v>
      </c>
      <c r="O207" s="108">
        <f t="shared" si="38"/>
        <v>0</v>
      </c>
      <c r="P207" s="74">
        <v>0</v>
      </c>
      <c r="Q207" s="120" t="s">
        <v>376</v>
      </c>
      <c r="R207" s="101">
        <v>0</v>
      </c>
      <c r="S207" s="163"/>
      <c r="T207" s="22"/>
      <c r="U207" s="107"/>
    </row>
    <row r="208" spans="1:21" ht="24">
      <c r="A208" s="93" t="s">
        <v>141</v>
      </c>
      <c r="B208" s="17" t="s">
        <v>607</v>
      </c>
      <c r="C208" s="41" t="s">
        <v>317</v>
      </c>
      <c r="D208" s="75">
        <v>1100</v>
      </c>
      <c r="E208" s="75">
        <v>1100</v>
      </c>
      <c r="F208" s="75">
        <v>1100</v>
      </c>
      <c r="G208" s="75">
        <v>600</v>
      </c>
      <c r="H208" s="75">
        <v>300</v>
      </c>
      <c r="I208" s="74">
        <f t="shared" si="41"/>
        <v>19.17349456111871</v>
      </c>
      <c r="J208" s="74">
        <v>38</v>
      </c>
      <c r="K208" s="74">
        <v>38</v>
      </c>
      <c r="L208" s="139">
        <v>40</v>
      </c>
      <c r="M208" s="139">
        <v>40</v>
      </c>
      <c r="N208" s="71">
        <f t="shared" si="40"/>
        <v>424.42892385566194</v>
      </c>
      <c r="O208" s="108">
        <f t="shared" si="38"/>
        <v>424.42892385566194</v>
      </c>
      <c r="P208" s="74">
        <v>0</v>
      </c>
      <c r="Q208" s="118" t="s">
        <v>385</v>
      </c>
      <c r="R208" s="76">
        <v>600</v>
      </c>
      <c r="S208" s="163"/>
      <c r="T208" s="22"/>
      <c r="U208" s="107"/>
    </row>
    <row r="209" spans="1:21" ht="22.5" customHeight="1">
      <c r="A209" s="93" t="s">
        <v>142</v>
      </c>
      <c r="B209" s="19" t="s">
        <v>357</v>
      </c>
      <c r="C209" s="41" t="s">
        <v>317</v>
      </c>
      <c r="D209" s="75"/>
      <c r="E209" s="75"/>
      <c r="F209" s="75">
        <v>500</v>
      </c>
      <c r="G209" s="75"/>
      <c r="H209" s="75"/>
      <c r="I209" s="74">
        <f t="shared" si="41"/>
        <v>0</v>
      </c>
      <c r="J209" s="140">
        <v>0</v>
      </c>
      <c r="K209" s="98">
        <v>0</v>
      </c>
      <c r="L209" s="139">
        <v>0</v>
      </c>
      <c r="M209" s="139">
        <v>0</v>
      </c>
      <c r="N209" s="71">
        <f t="shared" si="40"/>
        <v>31.955824268531185</v>
      </c>
      <c r="O209" s="108">
        <f t="shared" si="38"/>
        <v>31.955824268531185</v>
      </c>
      <c r="P209" s="74">
        <v>0</v>
      </c>
      <c r="Q209" s="118" t="s">
        <v>385</v>
      </c>
      <c r="R209" s="101">
        <v>0</v>
      </c>
      <c r="S209" s="163"/>
      <c r="T209" s="22"/>
      <c r="U209" s="107"/>
    </row>
    <row r="210" spans="1:21" ht="12">
      <c r="A210" s="93" t="s">
        <v>143</v>
      </c>
      <c r="B210" s="19" t="s">
        <v>608</v>
      </c>
      <c r="C210" s="41" t="s">
        <v>317</v>
      </c>
      <c r="D210" s="86">
        <v>32000</v>
      </c>
      <c r="E210" s="86">
        <v>28000</v>
      </c>
      <c r="F210" s="86">
        <v>40000</v>
      </c>
      <c r="G210" s="86">
        <v>35000</v>
      </c>
      <c r="H210" s="86">
        <v>10000</v>
      </c>
      <c r="I210" s="74">
        <f t="shared" si="41"/>
        <v>639.1164853706236</v>
      </c>
      <c r="J210" s="140">
        <v>0</v>
      </c>
      <c r="K210" s="74">
        <v>0</v>
      </c>
      <c r="L210" s="139">
        <v>0</v>
      </c>
      <c r="M210" s="139">
        <v>42</v>
      </c>
      <c r="N210" s="71">
        <f t="shared" si="40"/>
        <v>9309.189037874043</v>
      </c>
      <c r="O210" s="108">
        <f t="shared" si="38"/>
        <v>6880.189037874043</v>
      </c>
      <c r="P210" s="74">
        <v>2429</v>
      </c>
      <c r="Q210" s="118" t="s">
        <v>385</v>
      </c>
      <c r="R210" s="87">
        <v>0</v>
      </c>
      <c r="S210" s="163"/>
      <c r="T210" s="22"/>
      <c r="U210" s="107"/>
    </row>
    <row r="211" spans="1:21" ht="12">
      <c r="A211" s="93" t="s">
        <v>144</v>
      </c>
      <c r="B211" s="17" t="s">
        <v>609</v>
      </c>
      <c r="C211" s="41" t="s">
        <v>317</v>
      </c>
      <c r="D211" s="75"/>
      <c r="E211" s="75"/>
      <c r="F211" s="75"/>
      <c r="G211" s="75"/>
      <c r="H211" s="75"/>
      <c r="I211" s="74">
        <f t="shared" si="41"/>
        <v>0</v>
      </c>
      <c r="J211" s="140">
        <v>0</v>
      </c>
      <c r="K211" s="98">
        <v>0</v>
      </c>
      <c r="L211" s="139">
        <v>350</v>
      </c>
      <c r="M211" s="139">
        <v>350</v>
      </c>
      <c r="N211" s="71">
        <f t="shared" si="40"/>
        <v>700</v>
      </c>
      <c r="O211" s="108">
        <f t="shared" si="38"/>
        <v>700</v>
      </c>
      <c r="P211" s="74">
        <v>0</v>
      </c>
      <c r="Q211" s="118" t="s">
        <v>385</v>
      </c>
      <c r="R211" s="101">
        <v>0</v>
      </c>
      <c r="S211" s="163"/>
      <c r="T211" s="22"/>
      <c r="U211" s="107"/>
    </row>
    <row r="212" spans="1:21" ht="12">
      <c r="A212" s="93" t="s">
        <v>145</v>
      </c>
      <c r="B212" s="17" t="s">
        <v>391</v>
      </c>
      <c r="C212" s="41" t="s">
        <v>317</v>
      </c>
      <c r="D212" s="75"/>
      <c r="E212" s="75"/>
      <c r="F212" s="75">
        <v>2000</v>
      </c>
      <c r="G212" s="75">
        <v>4000</v>
      </c>
      <c r="H212" s="75"/>
      <c r="I212" s="74">
        <f t="shared" si="41"/>
        <v>0</v>
      </c>
      <c r="J212" s="74">
        <v>0</v>
      </c>
      <c r="K212" s="74">
        <v>0</v>
      </c>
      <c r="L212" s="139">
        <v>0</v>
      </c>
      <c r="M212" s="139">
        <v>0</v>
      </c>
      <c r="N212" s="71">
        <f t="shared" si="40"/>
        <v>383.4698912223742</v>
      </c>
      <c r="O212" s="108">
        <f t="shared" si="38"/>
        <v>383.4698912223742</v>
      </c>
      <c r="P212" s="74">
        <v>0</v>
      </c>
      <c r="Q212" s="118" t="s">
        <v>385</v>
      </c>
      <c r="R212" s="76"/>
      <c r="S212" s="163"/>
      <c r="T212" s="22"/>
      <c r="U212" s="107"/>
    </row>
    <row r="213" spans="1:21" ht="18" customHeight="1">
      <c r="A213" s="95" t="s">
        <v>146</v>
      </c>
      <c r="B213" s="52" t="s">
        <v>262</v>
      </c>
      <c r="C213" s="41" t="s">
        <v>317</v>
      </c>
      <c r="D213" s="75"/>
      <c r="E213" s="75"/>
      <c r="F213" s="75">
        <v>3000</v>
      </c>
      <c r="G213" s="75">
        <v>0</v>
      </c>
      <c r="H213" s="75"/>
      <c r="I213" s="74">
        <f t="shared" si="41"/>
        <v>0</v>
      </c>
      <c r="J213" s="74">
        <v>0</v>
      </c>
      <c r="K213" s="74">
        <v>0</v>
      </c>
      <c r="L213" s="139">
        <v>0</v>
      </c>
      <c r="M213" s="139">
        <v>0</v>
      </c>
      <c r="N213" s="71">
        <f t="shared" si="40"/>
        <v>191.7349456111871</v>
      </c>
      <c r="O213" s="108">
        <f t="shared" si="38"/>
        <v>191.7349456111871</v>
      </c>
      <c r="P213" s="74">
        <v>0</v>
      </c>
      <c r="Q213" s="118" t="s">
        <v>385</v>
      </c>
      <c r="R213" s="76"/>
      <c r="S213" s="163"/>
      <c r="T213" s="22"/>
      <c r="U213" s="107"/>
    </row>
    <row r="214" spans="1:21" ht="25.5" customHeight="1">
      <c r="A214" s="95" t="s">
        <v>147</v>
      </c>
      <c r="B214" s="17" t="s">
        <v>610</v>
      </c>
      <c r="C214" s="41" t="s">
        <v>317</v>
      </c>
      <c r="D214" s="75">
        <v>5000</v>
      </c>
      <c r="E214" s="75">
        <v>5000</v>
      </c>
      <c r="F214" s="75">
        <v>5000</v>
      </c>
      <c r="G214" s="75">
        <v>5000</v>
      </c>
      <c r="H214" s="75">
        <v>5000</v>
      </c>
      <c r="I214" s="74">
        <f t="shared" si="41"/>
        <v>319.5582426853118</v>
      </c>
      <c r="J214" s="74">
        <v>320</v>
      </c>
      <c r="K214" s="74">
        <v>320</v>
      </c>
      <c r="L214" s="139">
        <v>320</v>
      </c>
      <c r="M214" s="139">
        <v>320</v>
      </c>
      <c r="N214" s="71">
        <f t="shared" si="40"/>
        <v>2877.791213426559</v>
      </c>
      <c r="O214" s="108">
        <f t="shared" si="38"/>
        <v>2877.791213426559</v>
      </c>
      <c r="P214" s="74">
        <v>0</v>
      </c>
      <c r="Q214" s="118" t="s">
        <v>386</v>
      </c>
      <c r="R214" s="76">
        <v>5000</v>
      </c>
      <c r="S214" s="163"/>
      <c r="T214" s="22"/>
      <c r="U214" s="107"/>
    </row>
    <row r="215" spans="1:21" ht="12">
      <c r="A215" s="95" t="s">
        <v>148</v>
      </c>
      <c r="B215" s="17" t="s">
        <v>462</v>
      </c>
      <c r="C215" s="41" t="s">
        <v>317</v>
      </c>
      <c r="D215" s="75"/>
      <c r="E215" s="75"/>
      <c r="F215" s="75">
        <v>35000</v>
      </c>
      <c r="G215" s="75"/>
      <c r="H215" s="75"/>
      <c r="I215" s="74">
        <f t="shared" si="41"/>
        <v>0</v>
      </c>
      <c r="J215" s="74">
        <v>0</v>
      </c>
      <c r="K215" s="74">
        <v>0</v>
      </c>
      <c r="L215" s="139">
        <v>0</v>
      </c>
      <c r="M215" s="139">
        <v>0</v>
      </c>
      <c r="N215" s="71">
        <f t="shared" si="40"/>
        <v>2236.907698797183</v>
      </c>
      <c r="O215" s="108">
        <f t="shared" si="38"/>
        <v>-0.09230120281699783</v>
      </c>
      <c r="P215" s="74">
        <v>2237</v>
      </c>
      <c r="Q215" s="118" t="s">
        <v>385</v>
      </c>
      <c r="R215" s="76"/>
      <c r="S215" s="163"/>
      <c r="T215" s="22"/>
      <c r="U215" s="107"/>
    </row>
    <row r="216" spans="1:21" ht="24">
      <c r="A216" s="95" t="s">
        <v>479</v>
      </c>
      <c r="B216" s="17" t="s">
        <v>493</v>
      </c>
      <c r="C216" s="43" t="s">
        <v>317</v>
      </c>
      <c r="D216" s="75"/>
      <c r="E216" s="75"/>
      <c r="F216" s="75">
        <v>1500</v>
      </c>
      <c r="G216" s="75">
        <v>1500</v>
      </c>
      <c r="H216" s="75">
        <v>500</v>
      </c>
      <c r="I216" s="74">
        <f t="shared" si="41"/>
        <v>31.955824268531185</v>
      </c>
      <c r="J216" s="74">
        <v>51</v>
      </c>
      <c r="K216" s="98">
        <v>65</v>
      </c>
      <c r="L216" s="139">
        <v>100</v>
      </c>
      <c r="M216" s="139">
        <v>0</v>
      </c>
      <c r="N216" s="71">
        <f t="shared" si="40"/>
        <v>439.6907698797183</v>
      </c>
      <c r="O216" s="108">
        <f t="shared" si="38"/>
        <v>439.6907698797183</v>
      </c>
      <c r="P216" s="74">
        <v>0</v>
      </c>
      <c r="Q216" s="118" t="s">
        <v>385</v>
      </c>
      <c r="R216" s="76">
        <v>800</v>
      </c>
      <c r="S216" s="163"/>
      <c r="T216" s="22"/>
      <c r="U216" s="107"/>
    </row>
    <row r="217" spans="1:21" ht="12">
      <c r="A217" s="95" t="s">
        <v>480</v>
      </c>
      <c r="B217" s="17" t="s">
        <v>481</v>
      </c>
      <c r="C217" s="43" t="s">
        <v>317</v>
      </c>
      <c r="D217" s="75"/>
      <c r="E217" s="75"/>
      <c r="F217" s="75">
        <v>1000</v>
      </c>
      <c r="G217" s="75">
        <v>500</v>
      </c>
      <c r="H217" s="75">
        <v>0</v>
      </c>
      <c r="I217" s="74">
        <f t="shared" si="41"/>
        <v>0</v>
      </c>
      <c r="J217" s="74">
        <v>32</v>
      </c>
      <c r="K217" s="98">
        <v>0</v>
      </c>
      <c r="L217" s="139">
        <v>0</v>
      </c>
      <c r="M217" s="139">
        <v>0</v>
      </c>
      <c r="N217" s="71">
        <f t="shared" si="40"/>
        <v>127.86747280559355</v>
      </c>
      <c r="O217" s="108">
        <f t="shared" si="38"/>
        <v>127.86747280559355</v>
      </c>
      <c r="P217" s="74">
        <v>0</v>
      </c>
      <c r="Q217" s="118" t="s">
        <v>385</v>
      </c>
      <c r="R217" s="76">
        <v>500</v>
      </c>
      <c r="S217" s="163"/>
      <c r="T217" s="22"/>
      <c r="U217" s="107"/>
    </row>
    <row r="218" spans="1:21" s="32" customFormat="1" ht="23.25" customHeight="1">
      <c r="A218" s="94" t="s">
        <v>149</v>
      </c>
      <c r="B218" s="18" t="s">
        <v>459</v>
      </c>
      <c r="C218" s="46"/>
      <c r="D218" s="77">
        <f aca="true" t="shared" si="42" ref="D218:M218">SUM(D219:D226)</f>
        <v>11650</v>
      </c>
      <c r="E218" s="77">
        <f t="shared" si="42"/>
        <v>4200</v>
      </c>
      <c r="F218" s="77">
        <f t="shared" si="42"/>
        <v>14900</v>
      </c>
      <c r="G218" s="77">
        <f t="shared" si="42"/>
        <v>12750</v>
      </c>
      <c r="H218" s="77">
        <f t="shared" si="42"/>
        <v>1900</v>
      </c>
      <c r="I218" s="71">
        <f t="shared" si="41"/>
        <v>121.4321322204185</v>
      </c>
      <c r="J218" s="105">
        <f>SUM(J219:J226)</f>
        <v>301</v>
      </c>
      <c r="K218" s="105">
        <f t="shared" si="42"/>
        <v>301</v>
      </c>
      <c r="L218" s="187">
        <f t="shared" si="42"/>
        <v>301</v>
      </c>
      <c r="M218" s="187">
        <f t="shared" si="42"/>
        <v>301</v>
      </c>
      <c r="N218" s="71">
        <f t="shared" si="40"/>
        <v>4105.588843582632</v>
      </c>
      <c r="O218" s="108">
        <f t="shared" si="38"/>
        <v>2599.588843582632</v>
      </c>
      <c r="P218" s="105">
        <f>SUM(P219:P223)</f>
        <v>1506</v>
      </c>
      <c r="Q218" s="119"/>
      <c r="R218" s="78">
        <f>SUM(R219:R226)</f>
        <v>4700</v>
      </c>
      <c r="S218" s="165"/>
      <c r="T218" s="29"/>
      <c r="U218" s="165"/>
    </row>
    <row r="219" spans="1:21" ht="24" customHeight="1">
      <c r="A219" s="93" t="s">
        <v>150</v>
      </c>
      <c r="B219" s="19" t="s">
        <v>259</v>
      </c>
      <c r="C219" s="41" t="s">
        <v>317</v>
      </c>
      <c r="D219" s="75"/>
      <c r="E219" s="75">
        <v>1000</v>
      </c>
      <c r="F219" s="75">
        <v>2000</v>
      </c>
      <c r="G219" s="75">
        <v>1000</v>
      </c>
      <c r="H219" s="75"/>
      <c r="I219" s="74">
        <f t="shared" si="41"/>
        <v>0</v>
      </c>
      <c r="J219" s="74">
        <v>0</v>
      </c>
      <c r="K219" s="74">
        <v>0</v>
      </c>
      <c r="L219" s="139">
        <v>0</v>
      </c>
      <c r="M219" s="139">
        <v>0</v>
      </c>
      <c r="N219" s="71">
        <f t="shared" si="40"/>
        <v>255.64659414824948</v>
      </c>
      <c r="O219" s="108">
        <f t="shared" si="38"/>
        <v>255.64659414824948</v>
      </c>
      <c r="P219" s="74">
        <v>0</v>
      </c>
      <c r="Q219" s="118" t="s">
        <v>463</v>
      </c>
      <c r="R219" s="76"/>
      <c r="S219" s="163"/>
      <c r="T219" s="22"/>
      <c r="U219" s="107"/>
    </row>
    <row r="220" spans="1:21" ht="25.5" customHeight="1">
      <c r="A220" s="93" t="s">
        <v>151</v>
      </c>
      <c r="B220" s="17" t="s">
        <v>611</v>
      </c>
      <c r="C220" s="41" t="s">
        <v>317</v>
      </c>
      <c r="D220" s="75">
        <v>1000</v>
      </c>
      <c r="E220" s="75">
        <v>1000</v>
      </c>
      <c r="F220" s="75">
        <v>1000</v>
      </c>
      <c r="G220" s="75">
        <v>1000</v>
      </c>
      <c r="H220" s="75">
        <v>700</v>
      </c>
      <c r="I220" s="74">
        <f t="shared" si="41"/>
        <v>44.73815397594366</v>
      </c>
      <c r="J220" s="74">
        <v>64</v>
      </c>
      <c r="K220" s="74">
        <v>64</v>
      </c>
      <c r="L220" s="139">
        <v>64</v>
      </c>
      <c r="M220" s="139">
        <v>64</v>
      </c>
      <c r="N220" s="71">
        <f t="shared" si="40"/>
        <v>556.3847481241932</v>
      </c>
      <c r="O220" s="108">
        <f t="shared" si="38"/>
        <v>364.38474812419315</v>
      </c>
      <c r="P220" s="74">
        <v>192</v>
      </c>
      <c r="Q220" s="118" t="s">
        <v>376</v>
      </c>
      <c r="R220" s="76">
        <v>1000</v>
      </c>
      <c r="S220" s="163"/>
      <c r="T220" s="22"/>
      <c r="U220" s="107"/>
    </row>
    <row r="221" spans="1:21" ht="27.75" customHeight="1">
      <c r="A221" s="93" t="s">
        <v>152</v>
      </c>
      <c r="B221" s="17" t="s">
        <v>612</v>
      </c>
      <c r="C221" s="41" t="s">
        <v>317</v>
      </c>
      <c r="D221" s="75">
        <v>500</v>
      </c>
      <c r="E221" s="75">
        <v>700</v>
      </c>
      <c r="F221" s="75">
        <v>6000</v>
      </c>
      <c r="G221" s="75">
        <v>9000</v>
      </c>
      <c r="H221" s="75"/>
      <c r="I221" s="74">
        <f t="shared" si="41"/>
        <v>0</v>
      </c>
      <c r="J221" s="74">
        <v>0</v>
      </c>
      <c r="K221" s="74">
        <v>0</v>
      </c>
      <c r="L221" s="139">
        <v>0</v>
      </c>
      <c r="M221" s="139">
        <v>0</v>
      </c>
      <c r="N221" s="71">
        <f t="shared" si="40"/>
        <v>1035.3687063004104</v>
      </c>
      <c r="O221" s="108">
        <f t="shared" si="38"/>
        <v>552.3687063004104</v>
      </c>
      <c r="P221" s="74">
        <v>483</v>
      </c>
      <c r="Q221" s="118" t="s">
        <v>385</v>
      </c>
      <c r="R221" s="76"/>
      <c r="S221" s="163"/>
      <c r="T221" s="22"/>
      <c r="U221" s="107"/>
    </row>
    <row r="222" spans="1:21" ht="12">
      <c r="A222" s="93" t="s">
        <v>153</v>
      </c>
      <c r="B222" s="19" t="s">
        <v>613</v>
      </c>
      <c r="C222" s="41" t="s">
        <v>317</v>
      </c>
      <c r="D222" s="75">
        <v>1500</v>
      </c>
      <c r="E222" s="75">
        <v>1500</v>
      </c>
      <c r="F222" s="75">
        <v>2000</v>
      </c>
      <c r="G222" s="75">
        <v>1500</v>
      </c>
      <c r="H222" s="75">
        <v>500</v>
      </c>
      <c r="I222" s="74">
        <f t="shared" si="41"/>
        <v>31.955824268531185</v>
      </c>
      <c r="J222" s="74">
        <v>192</v>
      </c>
      <c r="K222" s="98">
        <v>192</v>
      </c>
      <c r="L222" s="139">
        <v>192</v>
      </c>
      <c r="M222" s="139">
        <v>192</v>
      </c>
      <c r="N222" s="71">
        <f t="shared" si="40"/>
        <v>1215.3815397594365</v>
      </c>
      <c r="O222" s="108">
        <f t="shared" si="38"/>
        <v>384.38153975943646</v>
      </c>
      <c r="P222" s="74">
        <v>831</v>
      </c>
      <c r="Q222" s="118" t="s">
        <v>451</v>
      </c>
      <c r="R222" s="76">
        <v>3000</v>
      </c>
      <c r="S222" s="163"/>
      <c r="T222" s="22"/>
      <c r="U222" s="107"/>
    </row>
    <row r="223" spans="1:21" ht="12">
      <c r="A223" s="93" t="s">
        <v>154</v>
      </c>
      <c r="B223" s="25" t="s">
        <v>408</v>
      </c>
      <c r="C223" s="36" t="s">
        <v>320</v>
      </c>
      <c r="D223" s="75"/>
      <c r="E223" s="75"/>
      <c r="F223" s="75">
        <v>2000</v>
      </c>
      <c r="G223" s="75">
        <v>0</v>
      </c>
      <c r="H223" s="75"/>
      <c r="I223" s="74">
        <f t="shared" si="41"/>
        <v>0</v>
      </c>
      <c r="J223" s="74">
        <v>0</v>
      </c>
      <c r="K223" s="74">
        <v>0</v>
      </c>
      <c r="L223" s="139">
        <v>0</v>
      </c>
      <c r="M223" s="139">
        <v>0</v>
      </c>
      <c r="N223" s="71">
        <f t="shared" si="40"/>
        <v>127.82329707412474</v>
      </c>
      <c r="O223" s="108">
        <f t="shared" si="38"/>
        <v>127.82329707412474</v>
      </c>
      <c r="P223" s="74">
        <v>0</v>
      </c>
      <c r="Q223" s="118" t="s">
        <v>385</v>
      </c>
      <c r="R223" s="76"/>
      <c r="S223" s="163"/>
      <c r="T223" s="22"/>
      <c r="U223" s="107"/>
    </row>
    <row r="224" spans="1:21" ht="12">
      <c r="A224" s="93" t="s">
        <v>155</v>
      </c>
      <c r="B224" s="17" t="s">
        <v>614</v>
      </c>
      <c r="C224" s="35" t="s">
        <v>329</v>
      </c>
      <c r="D224" s="75"/>
      <c r="E224" s="75"/>
      <c r="F224" s="75"/>
      <c r="G224" s="75">
        <v>250</v>
      </c>
      <c r="H224" s="75">
        <v>700</v>
      </c>
      <c r="I224" s="74">
        <f t="shared" si="41"/>
        <v>44.73815397594366</v>
      </c>
      <c r="J224" s="140">
        <v>45</v>
      </c>
      <c r="K224" s="98">
        <v>45</v>
      </c>
      <c r="L224" s="139">
        <v>45</v>
      </c>
      <c r="M224" s="139">
        <v>45</v>
      </c>
      <c r="N224" s="71">
        <f t="shared" si="40"/>
        <v>240.71606611020923</v>
      </c>
      <c r="O224" s="108">
        <f t="shared" si="38"/>
        <v>240.71606611020923</v>
      </c>
      <c r="P224" s="74">
        <v>0</v>
      </c>
      <c r="Q224" s="118" t="s">
        <v>383</v>
      </c>
      <c r="R224" s="101">
        <v>700</v>
      </c>
      <c r="S224" s="163"/>
      <c r="T224" s="22"/>
      <c r="U224" s="107"/>
    </row>
    <row r="225" spans="1:21" ht="25.5" customHeight="1">
      <c r="A225" s="93" t="s">
        <v>156</v>
      </c>
      <c r="B225" s="17" t="s">
        <v>353</v>
      </c>
      <c r="C225" s="42" t="s">
        <v>320</v>
      </c>
      <c r="D225" s="75">
        <v>8650</v>
      </c>
      <c r="E225" s="75"/>
      <c r="F225" s="75"/>
      <c r="G225" s="75"/>
      <c r="H225" s="75"/>
      <c r="I225" s="74">
        <f t="shared" si="41"/>
        <v>0</v>
      </c>
      <c r="J225" s="74">
        <v>0</v>
      </c>
      <c r="K225" s="74">
        <v>0</v>
      </c>
      <c r="L225" s="139">
        <v>0</v>
      </c>
      <c r="M225" s="139">
        <v>0</v>
      </c>
      <c r="N225" s="71">
        <f t="shared" si="40"/>
        <v>552.8357598455895</v>
      </c>
      <c r="O225" s="108">
        <f t="shared" si="38"/>
        <v>552.8357598455895</v>
      </c>
      <c r="P225" s="74">
        <v>0</v>
      </c>
      <c r="Q225" s="118" t="s">
        <v>383</v>
      </c>
      <c r="R225" s="76"/>
      <c r="S225" s="163"/>
      <c r="T225" s="22"/>
      <c r="U225" s="107"/>
    </row>
    <row r="226" spans="1:21" ht="24">
      <c r="A226" s="93" t="s">
        <v>157</v>
      </c>
      <c r="B226" s="19" t="s">
        <v>244</v>
      </c>
      <c r="C226" s="42" t="s">
        <v>320</v>
      </c>
      <c r="D226" s="75"/>
      <c r="E226" s="75"/>
      <c r="F226" s="75">
        <v>1900</v>
      </c>
      <c r="G226" s="75"/>
      <c r="H226" s="75"/>
      <c r="I226" s="74">
        <f t="shared" si="41"/>
        <v>0</v>
      </c>
      <c r="J226" s="74">
        <v>0</v>
      </c>
      <c r="K226" s="74">
        <v>0</v>
      </c>
      <c r="L226" s="139">
        <v>0</v>
      </c>
      <c r="M226" s="139">
        <v>0</v>
      </c>
      <c r="N226" s="71">
        <f t="shared" si="40"/>
        <v>121.4321322204185</v>
      </c>
      <c r="O226" s="108">
        <f t="shared" si="38"/>
        <v>121.4321322204185</v>
      </c>
      <c r="P226" s="74">
        <v>0</v>
      </c>
      <c r="Q226" s="118" t="s">
        <v>383</v>
      </c>
      <c r="R226" s="76"/>
      <c r="S226" s="163"/>
      <c r="T226" s="22"/>
      <c r="U226" s="107"/>
    </row>
    <row r="227" spans="1:21" s="32" customFormat="1" ht="12">
      <c r="A227" s="94" t="s">
        <v>158</v>
      </c>
      <c r="B227" s="18" t="s">
        <v>343</v>
      </c>
      <c r="C227" s="48"/>
      <c r="D227" s="83">
        <f>SUM(D228:D236)</f>
        <v>51610</v>
      </c>
      <c r="E227" s="83">
        <f>SUM(E228:E236)</f>
        <v>52920</v>
      </c>
      <c r="F227" s="83">
        <f>SUM(F228:F237)</f>
        <v>57130</v>
      </c>
      <c r="G227" s="83">
        <f>SUM(G228:G237)</f>
        <v>61240</v>
      </c>
      <c r="H227" s="83">
        <f>SUM(H228:H237)</f>
        <v>55410</v>
      </c>
      <c r="I227" s="71">
        <f t="shared" si="41"/>
        <v>3541.344445438626</v>
      </c>
      <c r="J227" s="106">
        <f>SUM(J228:J237)</f>
        <v>3660</v>
      </c>
      <c r="K227" s="106">
        <f>SUM(K228:K237)</f>
        <v>3756</v>
      </c>
      <c r="L227" s="196">
        <f>SUM(L228:L237)</f>
        <v>3792</v>
      </c>
      <c r="M227" s="196">
        <f>SUM(M228:M237)</f>
        <v>3848</v>
      </c>
      <c r="N227" s="71">
        <f t="shared" si="40"/>
        <v>32843.25090434983</v>
      </c>
      <c r="O227" s="108">
        <f t="shared" si="38"/>
        <v>32409.25090434983</v>
      </c>
      <c r="P227" s="106">
        <f>SUM(P228:P236)</f>
        <v>434</v>
      </c>
      <c r="Q227" s="119"/>
      <c r="R227" s="84">
        <f>SUM(R228:R237)</f>
        <v>57250</v>
      </c>
      <c r="S227" s="165"/>
      <c r="T227" s="29"/>
      <c r="U227" s="165"/>
    </row>
    <row r="228" spans="1:21" ht="24">
      <c r="A228" s="93" t="s">
        <v>159</v>
      </c>
      <c r="B228" s="17" t="s">
        <v>338</v>
      </c>
      <c r="C228" s="41" t="s">
        <v>317</v>
      </c>
      <c r="D228" s="75">
        <v>1100</v>
      </c>
      <c r="E228" s="75">
        <v>1100</v>
      </c>
      <c r="F228" s="75">
        <v>1100</v>
      </c>
      <c r="G228" s="75">
        <v>2000</v>
      </c>
      <c r="H228" s="75">
        <v>1140</v>
      </c>
      <c r="I228" s="74">
        <f t="shared" si="41"/>
        <v>72.8592793322511</v>
      </c>
      <c r="J228" s="74">
        <v>77</v>
      </c>
      <c r="K228" s="74">
        <v>81</v>
      </c>
      <c r="L228" s="139">
        <v>89</v>
      </c>
      <c r="M228" s="139">
        <v>98</v>
      </c>
      <c r="N228" s="71">
        <f t="shared" si="40"/>
        <v>756.5910165786817</v>
      </c>
      <c r="O228" s="108">
        <f t="shared" si="38"/>
        <v>756.5910165786817</v>
      </c>
      <c r="P228" s="74">
        <v>0</v>
      </c>
      <c r="Q228" s="118" t="s">
        <v>390</v>
      </c>
      <c r="R228" s="76">
        <v>1200</v>
      </c>
      <c r="S228" s="172"/>
      <c r="T228" s="22"/>
      <c r="U228" s="107"/>
    </row>
    <row r="229" spans="1:28" ht="36">
      <c r="A229" s="93" t="s">
        <v>160</v>
      </c>
      <c r="B229" s="17" t="s">
        <v>339</v>
      </c>
      <c r="C229" s="35" t="s">
        <v>324</v>
      </c>
      <c r="D229" s="75">
        <v>4200</v>
      </c>
      <c r="E229" s="75">
        <v>4200</v>
      </c>
      <c r="F229" s="75">
        <v>4200</v>
      </c>
      <c r="G229" s="75">
        <v>5000</v>
      </c>
      <c r="H229" s="75">
        <v>3540</v>
      </c>
      <c r="I229" s="74">
        <f t="shared" si="41"/>
        <v>226.24723582120077</v>
      </c>
      <c r="J229" s="74">
        <v>238</v>
      </c>
      <c r="K229" s="74">
        <v>249</v>
      </c>
      <c r="L229" s="139">
        <v>274</v>
      </c>
      <c r="M229" s="139">
        <v>301</v>
      </c>
      <c r="N229" s="71">
        <f t="shared" si="40"/>
        <v>2413.0922500734987</v>
      </c>
      <c r="O229" s="108">
        <f t="shared" si="38"/>
        <v>2413.0922500734987</v>
      </c>
      <c r="P229" s="74">
        <v>0</v>
      </c>
      <c r="Q229" s="123" t="s">
        <v>390</v>
      </c>
      <c r="R229" s="76">
        <v>3720</v>
      </c>
      <c r="S229" s="172"/>
      <c r="T229" s="164"/>
      <c r="U229" s="175"/>
      <c r="V229" s="28"/>
      <c r="W229" s="28"/>
      <c r="X229" s="28"/>
      <c r="Y229" s="28"/>
      <c r="Z229" s="28"/>
      <c r="AA229" s="28"/>
      <c r="AB229" s="28"/>
    </row>
    <row r="230" spans="1:21" ht="12">
      <c r="A230" s="93" t="s">
        <v>161</v>
      </c>
      <c r="B230" s="17" t="s">
        <v>341</v>
      </c>
      <c r="C230" s="35" t="s">
        <v>324</v>
      </c>
      <c r="D230" s="75">
        <v>12000</v>
      </c>
      <c r="E230" s="75">
        <v>12500</v>
      </c>
      <c r="F230" s="75">
        <v>13000</v>
      </c>
      <c r="G230" s="75">
        <v>13500</v>
      </c>
      <c r="H230" s="75">
        <v>15100</v>
      </c>
      <c r="I230" s="74">
        <f t="shared" si="41"/>
        <v>965.0658929096418</v>
      </c>
      <c r="J230" s="74">
        <v>991</v>
      </c>
      <c r="K230" s="74">
        <v>1023</v>
      </c>
      <c r="L230" s="139">
        <v>1050</v>
      </c>
      <c r="M230" s="139">
        <v>1060</v>
      </c>
      <c r="N230" s="71">
        <f t="shared" si="40"/>
        <v>8348.559968299822</v>
      </c>
      <c r="O230" s="108">
        <f t="shared" si="38"/>
        <v>8348.559968299822</v>
      </c>
      <c r="P230" s="74">
        <v>0</v>
      </c>
      <c r="Q230" s="118" t="s">
        <v>390</v>
      </c>
      <c r="R230" s="76">
        <v>15500</v>
      </c>
      <c r="S230" s="172"/>
      <c r="T230" s="22"/>
      <c r="U230" s="107"/>
    </row>
    <row r="231" spans="1:21" ht="12">
      <c r="A231" s="93" t="s">
        <v>162</v>
      </c>
      <c r="B231" s="17" t="s">
        <v>340</v>
      </c>
      <c r="C231" s="35" t="s">
        <v>325</v>
      </c>
      <c r="D231" s="75">
        <v>15700</v>
      </c>
      <c r="E231" s="75">
        <v>15800</v>
      </c>
      <c r="F231" s="75">
        <v>16000</v>
      </c>
      <c r="G231" s="75">
        <v>16200</v>
      </c>
      <c r="H231" s="75">
        <v>19000</v>
      </c>
      <c r="I231" s="74">
        <f t="shared" si="41"/>
        <v>1214.321322204185</v>
      </c>
      <c r="J231" s="74">
        <v>1227</v>
      </c>
      <c r="K231" s="74">
        <v>1240</v>
      </c>
      <c r="L231" s="139">
        <v>1250</v>
      </c>
      <c r="M231" s="139">
        <v>1260</v>
      </c>
      <c r="N231" s="71">
        <f t="shared" si="40"/>
        <v>10262.493334015058</v>
      </c>
      <c r="O231" s="108">
        <f t="shared" si="38"/>
        <v>10262.493334015058</v>
      </c>
      <c r="P231" s="74">
        <v>0</v>
      </c>
      <c r="Q231" s="118" t="s">
        <v>390</v>
      </c>
      <c r="R231" s="76">
        <v>19200</v>
      </c>
      <c r="S231" s="172"/>
      <c r="T231" s="22"/>
      <c r="U231" s="107"/>
    </row>
    <row r="232" spans="1:28" ht="36">
      <c r="A232" s="93" t="s">
        <v>163</v>
      </c>
      <c r="B232" s="17" t="s">
        <v>615</v>
      </c>
      <c r="C232" s="35" t="s">
        <v>327</v>
      </c>
      <c r="D232" s="75">
        <v>110</v>
      </c>
      <c r="E232" s="75">
        <v>120</v>
      </c>
      <c r="F232" s="75">
        <v>130</v>
      </c>
      <c r="G232" s="75">
        <v>140</v>
      </c>
      <c r="H232" s="75">
        <v>150</v>
      </c>
      <c r="I232" s="74">
        <f t="shared" si="41"/>
        <v>9.586747280559354</v>
      </c>
      <c r="J232" s="74">
        <v>10</v>
      </c>
      <c r="K232" s="74">
        <v>11</v>
      </c>
      <c r="L232" s="139">
        <v>10</v>
      </c>
      <c r="M232" s="139">
        <v>10</v>
      </c>
      <c r="N232" s="71">
        <f t="shared" si="40"/>
        <v>82.54257154909054</v>
      </c>
      <c r="O232" s="108">
        <f t="shared" si="38"/>
        <v>82.54257154909054</v>
      </c>
      <c r="P232" s="74">
        <v>0</v>
      </c>
      <c r="Q232" s="123" t="s">
        <v>386</v>
      </c>
      <c r="R232" s="76">
        <v>160</v>
      </c>
      <c r="S232" s="163"/>
      <c r="T232" s="164"/>
      <c r="U232" s="175"/>
      <c r="V232" s="28"/>
      <c r="W232" s="28"/>
      <c r="X232" s="28"/>
      <c r="Y232" s="28"/>
      <c r="Z232" s="28"/>
      <c r="AA232" s="28"/>
      <c r="AB232" s="28"/>
    </row>
    <row r="233" spans="1:21" ht="21.75" customHeight="1">
      <c r="A233" s="93" t="s">
        <v>164</v>
      </c>
      <c r="B233" s="17" t="s">
        <v>633</v>
      </c>
      <c r="C233" s="35" t="s">
        <v>324</v>
      </c>
      <c r="D233" s="75">
        <v>8700</v>
      </c>
      <c r="E233" s="75">
        <v>9100</v>
      </c>
      <c r="F233" s="75">
        <v>11900</v>
      </c>
      <c r="G233" s="75">
        <v>13100</v>
      </c>
      <c r="H233" s="75">
        <v>7190</v>
      </c>
      <c r="I233" s="74">
        <f t="shared" si="41"/>
        <v>459.5247529814784</v>
      </c>
      <c r="J233" s="140">
        <v>540</v>
      </c>
      <c r="K233" s="74">
        <v>507</v>
      </c>
      <c r="L233" s="139">
        <v>540</v>
      </c>
      <c r="M233" s="139">
        <v>540</v>
      </c>
      <c r="N233" s="71">
        <f t="shared" si="40"/>
        <v>5321.9433103677475</v>
      </c>
      <c r="O233" s="108">
        <f t="shared" si="38"/>
        <v>5053.9433103677475</v>
      </c>
      <c r="P233" s="74">
        <v>268</v>
      </c>
      <c r="Q233" s="118" t="s">
        <v>390</v>
      </c>
      <c r="R233" s="101">
        <v>8450</v>
      </c>
      <c r="S233" s="163"/>
      <c r="T233" s="22"/>
      <c r="U233" s="107"/>
    </row>
    <row r="234" spans="1:21" ht="12">
      <c r="A234" s="93" t="s">
        <v>165</v>
      </c>
      <c r="B234" s="19" t="s">
        <v>303</v>
      </c>
      <c r="C234" s="35" t="s">
        <v>325</v>
      </c>
      <c r="D234" s="75">
        <v>1000</v>
      </c>
      <c r="E234" s="75">
        <v>1000</v>
      </c>
      <c r="F234" s="75">
        <v>1000</v>
      </c>
      <c r="G234" s="75">
        <v>1000</v>
      </c>
      <c r="H234" s="75">
        <v>1000</v>
      </c>
      <c r="I234" s="74">
        <f t="shared" si="41"/>
        <v>63.91164853706237</v>
      </c>
      <c r="J234" s="140">
        <v>77</v>
      </c>
      <c r="K234" s="74">
        <v>64</v>
      </c>
      <c r="L234" s="139">
        <v>77</v>
      </c>
      <c r="M234" s="139">
        <v>77</v>
      </c>
      <c r="N234" s="71">
        <f t="shared" si="40"/>
        <v>614.5582426853118</v>
      </c>
      <c r="O234" s="108">
        <f t="shared" si="38"/>
        <v>614.5582426853118</v>
      </c>
      <c r="P234" s="74">
        <v>0</v>
      </c>
      <c r="Q234" s="118" t="s">
        <v>390</v>
      </c>
      <c r="R234" s="101">
        <v>1200</v>
      </c>
      <c r="S234" s="163"/>
      <c r="T234" s="22"/>
      <c r="U234" s="107"/>
    </row>
    <row r="235" spans="1:21" ht="24">
      <c r="A235" s="93" t="s">
        <v>166</v>
      </c>
      <c r="B235" s="17" t="s">
        <v>487</v>
      </c>
      <c r="C235" s="35" t="s">
        <v>324</v>
      </c>
      <c r="D235" s="75">
        <v>7300</v>
      </c>
      <c r="E235" s="75">
        <v>7300</v>
      </c>
      <c r="F235" s="75">
        <v>7300</v>
      </c>
      <c r="G235" s="75">
        <v>7800</v>
      </c>
      <c r="H235" s="75">
        <v>6780</v>
      </c>
      <c r="I235" s="74">
        <f t="shared" si="41"/>
        <v>433.3209770812829</v>
      </c>
      <c r="J235" s="140">
        <v>400</v>
      </c>
      <c r="K235" s="74">
        <v>478</v>
      </c>
      <c r="L235" s="139">
        <v>400</v>
      </c>
      <c r="M235" s="139">
        <v>400</v>
      </c>
      <c r="N235" s="71">
        <f t="shared" si="40"/>
        <v>4009.4969386320354</v>
      </c>
      <c r="O235" s="108">
        <f t="shared" si="38"/>
        <v>3843.4969386320354</v>
      </c>
      <c r="P235" s="74">
        <v>166</v>
      </c>
      <c r="Q235" s="118" t="s">
        <v>390</v>
      </c>
      <c r="R235" s="101">
        <v>6260</v>
      </c>
      <c r="S235" s="163"/>
      <c r="T235" s="22"/>
      <c r="U235" s="107"/>
    </row>
    <row r="236" spans="1:21" ht="24">
      <c r="A236" s="93" t="s">
        <v>648</v>
      </c>
      <c r="B236" s="17" t="s">
        <v>488</v>
      </c>
      <c r="C236" s="41" t="s">
        <v>317</v>
      </c>
      <c r="D236" s="86">
        <v>1500</v>
      </c>
      <c r="E236" s="86">
        <v>1800</v>
      </c>
      <c r="F236" s="86">
        <v>2000</v>
      </c>
      <c r="G236" s="86">
        <v>2000</v>
      </c>
      <c r="H236" s="86">
        <v>1010</v>
      </c>
      <c r="I236" s="74">
        <f t="shared" si="41"/>
        <v>64.550765022433</v>
      </c>
      <c r="J236" s="74">
        <v>68</v>
      </c>
      <c r="K236" s="74">
        <v>71</v>
      </c>
      <c r="L236" s="139">
        <v>70</v>
      </c>
      <c r="M236" s="139">
        <v>70</v>
      </c>
      <c r="N236" s="71">
        <f t="shared" si="40"/>
        <v>810.1057993429883</v>
      </c>
      <c r="O236" s="108">
        <f t="shared" si="38"/>
        <v>810.1057993429883</v>
      </c>
      <c r="P236" s="74">
        <v>0</v>
      </c>
      <c r="Q236" s="118" t="s">
        <v>390</v>
      </c>
      <c r="R236" s="87">
        <v>1060</v>
      </c>
      <c r="S236" s="163"/>
      <c r="T236" s="22"/>
      <c r="U236" s="107"/>
    </row>
    <row r="237" spans="1:21" ht="48">
      <c r="A237" s="93" t="s">
        <v>247</v>
      </c>
      <c r="B237" s="17" t="s">
        <v>482</v>
      </c>
      <c r="C237" s="43" t="s">
        <v>324</v>
      </c>
      <c r="D237" s="86"/>
      <c r="E237" s="86"/>
      <c r="F237" s="86">
        <v>500</v>
      </c>
      <c r="G237" s="86">
        <v>500</v>
      </c>
      <c r="H237" s="86">
        <v>500</v>
      </c>
      <c r="I237" s="74">
        <f t="shared" si="41"/>
        <v>31.955824268531185</v>
      </c>
      <c r="J237" s="74">
        <v>32</v>
      </c>
      <c r="K237" s="74">
        <v>32</v>
      </c>
      <c r="L237" s="139">
        <v>32</v>
      </c>
      <c r="M237" s="139">
        <v>32</v>
      </c>
      <c r="N237" s="71">
        <f t="shared" si="40"/>
        <v>223.86747280559356</v>
      </c>
      <c r="O237" s="108">
        <f t="shared" si="38"/>
        <v>133.86747280559356</v>
      </c>
      <c r="P237" s="140">
        <v>90</v>
      </c>
      <c r="Q237" s="118" t="s">
        <v>390</v>
      </c>
      <c r="R237" s="87">
        <v>500</v>
      </c>
      <c r="S237" s="163"/>
      <c r="T237" s="22"/>
      <c r="U237" s="107"/>
    </row>
    <row r="238" spans="1:21" s="32" customFormat="1" ht="12">
      <c r="A238" s="94" t="s">
        <v>167</v>
      </c>
      <c r="B238" s="18" t="s">
        <v>294</v>
      </c>
      <c r="C238" s="48"/>
      <c r="D238" s="83">
        <f aca="true" t="shared" si="43" ref="D238:M238">SUM(D239:D245)</f>
        <v>1400</v>
      </c>
      <c r="E238" s="83">
        <f t="shared" si="43"/>
        <v>2900</v>
      </c>
      <c r="F238" s="83">
        <f t="shared" si="43"/>
        <v>3000</v>
      </c>
      <c r="G238" s="83">
        <f t="shared" si="43"/>
        <v>2500</v>
      </c>
      <c r="H238" s="83">
        <f t="shared" si="43"/>
        <v>2120</v>
      </c>
      <c r="I238" s="71">
        <f t="shared" si="41"/>
        <v>135.4926948985722</v>
      </c>
      <c r="J238" s="106">
        <f>SUM(J239:J245)</f>
        <v>147</v>
      </c>
      <c r="K238" s="106">
        <f t="shared" si="43"/>
        <v>157</v>
      </c>
      <c r="L238" s="196">
        <f t="shared" si="43"/>
        <v>167</v>
      </c>
      <c r="M238" s="196">
        <f t="shared" si="43"/>
        <v>167</v>
      </c>
      <c r="N238" s="71">
        <f t="shared" si="40"/>
        <v>1399.8268505617834</v>
      </c>
      <c r="O238" s="108">
        <f t="shared" si="38"/>
        <v>939.8268505617834</v>
      </c>
      <c r="P238" s="106">
        <f>SUM(P239:P245)</f>
        <v>460</v>
      </c>
      <c r="Q238" s="119"/>
      <c r="R238" s="84">
        <f>SUM(R239:R245)</f>
        <v>2290</v>
      </c>
      <c r="S238" s="165"/>
      <c r="T238" s="29"/>
      <c r="U238" s="165"/>
    </row>
    <row r="239" spans="1:21" ht="28.5" customHeight="1">
      <c r="A239" s="93" t="s">
        <v>168</v>
      </c>
      <c r="B239" s="19" t="s">
        <v>616</v>
      </c>
      <c r="C239" s="35" t="s">
        <v>324</v>
      </c>
      <c r="D239" s="86">
        <v>500</v>
      </c>
      <c r="E239" s="86">
        <v>500</v>
      </c>
      <c r="F239" s="86">
        <v>500</v>
      </c>
      <c r="G239" s="86">
        <v>500</v>
      </c>
      <c r="H239" s="86">
        <v>200</v>
      </c>
      <c r="I239" s="74">
        <f t="shared" si="41"/>
        <v>12.782329707412474</v>
      </c>
      <c r="J239" s="74">
        <v>32</v>
      </c>
      <c r="K239" s="74">
        <v>32</v>
      </c>
      <c r="L239" s="139">
        <v>32</v>
      </c>
      <c r="M239" s="139">
        <v>32</v>
      </c>
      <c r="N239" s="71">
        <f t="shared" si="40"/>
        <v>268.60562678153724</v>
      </c>
      <c r="O239" s="108">
        <f t="shared" si="38"/>
        <v>100.60562678153724</v>
      </c>
      <c r="P239" s="74">
        <v>168</v>
      </c>
      <c r="Q239" s="118" t="s">
        <v>390</v>
      </c>
      <c r="R239" s="87">
        <v>500</v>
      </c>
      <c r="S239" s="163"/>
      <c r="T239" s="22"/>
      <c r="U239" s="107"/>
    </row>
    <row r="240" spans="1:21" ht="36">
      <c r="A240" s="93" t="s">
        <v>169</v>
      </c>
      <c r="B240" s="17" t="s">
        <v>484</v>
      </c>
      <c r="C240" s="35" t="s">
        <v>324</v>
      </c>
      <c r="D240" s="86">
        <v>100</v>
      </c>
      <c r="E240" s="86">
        <v>500</v>
      </c>
      <c r="F240" s="86">
        <v>500</v>
      </c>
      <c r="G240" s="86">
        <v>500</v>
      </c>
      <c r="H240" s="86">
        <v>250</v>
      </c>
      <c r="I240" s="74">
        <f t="shared" si="41"/>
        <v>15.977912134265592</v>
      </c>
      <c r="J240" s="74">
        <v>0</v>
      </c>
      <c r="K240" s="74">
        <v>0</v>
      </c>
      <c r="L240" s="139">
        <v>10</v>
      </c>
      <c r="M240" s="139">
        <v>10</v>
      </c>
      <c r="N240" s="71">
        <f t="shared" si="40"/>
        <v>138.2365497935654</v>
      </c>
      <c r="O240" s="108">
        <f t="shared" si="38"/>
        <v>61.23654979356539</v>
      </c>
      <c r="P240" s="74">
        <v>77</v>
      </c>
      <c r="Q240" s="118" t="s">
        <v>390</v>
      </c>
      <c r="R240" s="87"/>
      <c r="S240" s="163"/>
      <c r="T240" s="22"/>
      <c r="U240" s="107"/>
    </row>
    <row r="241" spans="1:21" ht="24">
      <c r="A241" s="93" t="s">
        <v>170</v>
      </c>
      <c r="B241" s="17" t="s">
        <v>342</v>
      </c>
      <c r="C241" s="35" t="s">
        <v>324</v>
      </c>
      <c r="D241" s="86"/>
      <c r="E241" s="86">
        <v>500</v>
      </c>
      <c r="F241" s="86">
        <v>500</v>
      </c>
      <c r="G241" s="86"/>
      <c r="H241" s="86">
        <v>100</v>
      </c>
      <c r="I241" s="74">
        <f t="shared" si="41"/>
        <v>6.391164853706237</v>
      </c>
      <c r="J241" s="74">
        <v>6</v>
      </c>
      <c r="K241" s="74">
        <v>6</v>
      </c>
      <c r="L241" s="139">
        <v>6</v>
      </c>
      <c r="M241" s="139">
        <v>6</v>
      </c>
      <c r="N241" s="71">
        <f t="shared" si="40"/>
        <v>94.3028133907686</v>
      </c>
      <c r="O241" s="108">
        <f t="shared" si="38"/>
        <v>62.302813390768605</v>
      </c>
      <c r="P241" s="74">
        <v>32</v>
      </c>
      <c r="Q241" s="118" t="s">
        <v>390</v>
      </c>
      <c r="R241" s="87">
        <v>100</v>
      </c>
      <c r="S241" s="163"/>
      <c r="T241" s="22"/>
      <c r="U241" s="107"/>
    </row>
    <row r="242" spans="1:21" ht="12">
      <c r="A242" s="93" t="s">
        <v>171</v>
      </c>
      <c r="B242" s="14" t="s">
        <v>483</v>
      </c>
      <c r="C242" s="35" t="s">
        <v>324</v>
      </c>
      <c r="D242" s="86">
        <v>200</v>
      </c>
      <c r="E242" s="86">
        <v>500</v>
      </c>
      <c r="F242" s="86">
        <v>500</v>
      </c>
      <c r="G242" s="86">
        <v>500</v>
      </c>
      <c r="H242" s="86">
        <v>750</v>
      </c>
      <c r="I242" s="74">
        <f t="shared" si="41"/>
        <v>47.933736402796775</v>
      </c>
      <c r="J242" s="74">
        <v>64</v>
      </c>
      <c r="K242" s="74">
        <v>64</v>
      </c>
      <c r="L242" s="139">
        <v>64</v>
      </c>
      <c r="M242" s="139">
        <v>64</v>
      </c>
      <c r="N242" s="71">
        <f t="shared" si="40"/>
        <v>412.58353891580276</v>
      </c>
      <c r="O242" s="108">
        <f t="shared" si="38"/>
        <v>354.58353891580276</v>
      </c>
      <c r="P242" s="74">
        <v>58</v>
      </c>
      <c r="Q242" s="118" t="s">
        <v>390</v>
      </c>
      <c r="R242" s="87">
        <v>1000</v>
      </c>
      <c r="S242" s="163"/>
      <c r="T242" s="22"/>
      <c r="U242" s="107"/>
    </row>
    <row r="243" spans="1:21" ht="41.25" customHeight="1">
      <c r="A243" s="93" t="s">
        <v>172</v>
      </c>
      <c r="B243" s="14" t="s">
        <v>309</v>
      </c>
      <c r="C243" s="35" t="s">
        <v>324</v>
      </c>
      <c r="D243" s="86">
        <v>200</v>
      </c>
      <c r="E243" s="86">
        <v>200</v>
      </c>
      <c r="F243" s="86">
        <v>200</v>
      </c>
      <c r="G243" s="86">
        <v>200</v>
      </c>
      <c r="H243" s="86">
        <v>200</v>
      </c>
      <c r="I243" s="74">
        <f t="shared" si="41"/>
        <v>12.782329707412474</v>
      </c>
      <c r="J243" s="140">
        <v>3</v>
      </c>
      <c r="K243" s="74">
        <v>13</v>
      </c>
      <c r="L243" s="139">
        <v>13</v>
      </c>
      <c r="M243" s="139">
        <v>13</v>
      </c>
      <c r="N243" s="71">
        <f t="shared" si="40"/>
        <v>105.91164853706238</v>
      </c>
      <c r="O243" s="108">
        <f t="shared" si="38"/>
        <v>41.911648537062376</v>
      </c>
      <c r="P243" s="74">
        <v>64</v>
      </c>
      <c r="Q243" s="118" t="s">
        <v>390</v>
      </c>
      <c r="R243" s="151">
        <v>40</v>
      </c>
      <c r="S243" s="163"/>
      <c r="T243" s="22"/>
      <c r="U243" s="107"/>
    </row>
    <row r="244" spans="1:21" ht="24">
      <c r="A244" s="93" t="s">
        <v>173</v>
      </c>
      <c r="B244" s="14" t="s">
        <v>485</v>
      </c>
      <c r="C244" s="35" t="s">
        <v>324</v>
      </c>
      <c r="D244" s="86">
        <v>200</v>
      </c>
      <c r="E244" s="86">
        <v>500</v>
      </c>
      <c r="F244" s="86">
        <v>500</v>
      </c>
      <c r="G244" s="86">
        <v>500</v>
      </c>
      <c r="H244" s="86">
        <v>120</v>
      </c>
      <c r="I244" s="74">
        <f t="shared" si="41"/>
        <v>7.6693978244474845</v>
      </c>
      <c r="J244" s="74">
        <v>10</v>
      </c>
      <c r="K244" s="74">
        <v>10</v>
      </c>
      <c r="L244" s="139">
        <v>10</v>
      </c>
      <c r="M244" s="139">
        <v>10</v>
      </c>
      <c r="N244" s="71">
        <f t="shared" si="40"/>
        <v>156.3192003374535</v>
      </c>
      <c r="O244" s="108">
        <f t="shared" si="38"/>
        <v>156.3192003374535</v>
      </c>
      <c r="P244" s="74">
        <v>0</v>
      </c>
      <c r="Q244" s="118" t="s">
        <v>390</v>
      </c>
      <c r="R244" s="87">
        <v>150</v>
      </c>
      <c r="S244" s="163"/>
      <c r="T244" s="22"/>
      <c r="U244" s="107"/>
    </row>
    <row r="245" spans="1:21" ht="24">
      <c r="A245" s="93" t="s">
        <v>174</v>
      </c>
      <c r="B245" s="23" t="s">
        <v>310</v>
      </c>
      <c r="C245" s="43" t="s">
        <v>467</v>
      </c>
      <c r="D245" s="86">
        <v>200</v>
      </c>
      <c r="E245" s="86">
        <v>200</v>
      </c>
      <c r="F245" s="86">
        <v>300</v>
      </c>
      <c r="G245" s="86">
        <v>300</v>
      </c>
      <c r="H245" s="86">
        <v>500</v>
      </c>
      <c r="I245" s="74">
        <f t="shared" si="41"/>
        <v>31.955824268531185</v>
      </c>
      <c r="J245" s="74">
        <v>32</v>
      </c>
      <c r="K245" s="74">
        <v>32</v>
      </c>
      <c r="L245" s="139">
        <v>32</v>
      </c>
      <c r="M245" s="139">
        <v>32</v>
      </c>
      <c r="N245" s="71">
        <f t="shared" si="40"/>
        <v>223.86747280559356</v>
      </c>
      <c r="O245" s="108">
        <f t="shared" si="38"/>
        <v>162.86747280559356</v>
      </c>
      <c r="P245" s="74">
        <v>61</v>
      </c>
      <c r="Q245" s="118" t="s">
        <v>390</v>
      </c>
      <c r="R245" s="87">
        <v>500</v>
      </c>
      <c r="S245" s="163"/>
      <c r="T245" s="22"/>
      <c r="U245" s="107"/>
    </row>
    <row r="246" spans="1:21" ht="12">
      <c r="A246" s="91" t="s">
        <v>175</v>
      </c>
      <c r="B246" s="16" t="s">
        <v>433</v>
      </c>
      <c r="C246" s="6"/>
      <c r="D246" s="81">
        <f>D248+D262+D273+D276+D277+D278+D279</f>
        <v>132200</v>
      </c>
      <c r="E246" s="81">
        <f>E248+E262+E273+E276+E277+E278+E279</f>
        <v>147450</v>
      </c>
      <c r="F246" s="81">
        <f>F248+F262+F273+F276+F277+F278+F279</f>
        <v>256600</v>
      </c>
      <c r="G246" s="81">
        <f>G248+G262+G273+G276+G277+G278+G279</f>
        <v>235100</v>
      </c>
      <c r="H246" s="81">
        <f>H248+H262+H273+H276+H277+H278+H279</f>
        <v>148525</v>
      </c>
      <c r="I246" s="72">
        <f t="shared" si="41"/>
        <v>9492.477598967189</v>
      </c>
      <c r="J246" s="81">
        <f>J248+J262+J273+J276+J277+J278+J279</f>
        <v>9913</v>
      </c>
      <c r="K246" s="81">
        <f>K248+K262+K273+K276+K277+K278+K279</f>
        <v>14993</v>
      </c>
      <c r="L246" s="195">
        <f>L248+L262+L273+L276+L277+L278+L279</f>
        <v>13587</v>
      </c>
      <c r="M246" s="195">
        <f>M248+M262+M273+M276+M277+M278+M279</f>
        <v>19153</v>
      </c>
      <c r="N246" s="72">
        <f t="shared" si="40"/>
        <v>116436.72769803024</v>
      </c>
      <c r="O246" s="109">
        <f t="shared" si="38"/>
        <v>103979.72769803024</v>
      </c>
      <c r="P246" s="81">
        <f>P248+P262+P273+P276+P277+P278+P279</f>
        <v>12457</v>
      </c>
      <c r="Q246" s="121"/>
      <c r="R246" s="82">
        <f>R248+R262+R273+R276+R277+R278+R279</f>
        <v>151570</v>
      </c>
      <c r="S246" s="157"/>
      <c r="T246" s="22"/>
      <c r="U246" s="107"/>
    </row>
    <row r="247" spans="1:21" ht="12">
      <c r="A247" s="91"/>
      <c r="B247" s="178" t="s">
        <v>486</v>
      </c>
      <c r="C247" s="6"/>
      <c r="D247" s="81">
        <f>SUM(D249:D251)+SUM(D263:D265)+D268+D274+SUM(D276:D278)+D280</f>
        <v>126400</v>
      </c>
      <c r="E247" s="81">
        <f>SUM(E249:E251)+SUM(E263:E265)+E268+E274+SUM(E276:E278)+E280</f>
        <v>141650</v>
      </c>
      <c r="F247" s="81">
        <f>SUM(F249:F251)+F259+SUM(F263:F265)+F268+F274+SUM(F276:F278)+F280</f>
        <v>242500</v>
      </c>
      <c r="G247" s="81">
        <f>SUM(G249:G251)+G259+G260+G261+SUM(G263:G265)+G268+G274+SUM(G276:G278)+G280</f>
        <v>221900</v>
      </c>
      <c r="H247" s="81">
        <f>SUM(H249:H251)+H259+H260+H261+SUM(H263:H265)+H268+H274+SUM(H276:H278)+H280</f>
        <v>134425</v>
      </c>
      <c r="I247" s="72">
        <f t="shared" si="41"/>
        <v>8591.32335459461</v>
      </c>
      <c r="J247" s="81">
        <f>SUM(J249:J251)+J259+J260+J261+SUM(J263:J265)+J268+J270+J271+J272+J274+SUM(J276:J278)+J280</f>
        <v>8416</v>
      </c>
      <c r="K247" s="81">
        <f>SUM(K249:K251)+K259+K260+K261+SUM(K263:K265)+K268+K270+K271+K272+K274+SUM(K276:K278)+K280</f>
        <v>13439</v>
      </c>
      <c r="L247" s="195">
        <f>SUM(L249:L251)+L259+L260+L261+SUM(L263:L265)+L268+L270+L271+L272+L274+SUM(L276:L278)+L280</f>
        <v>11986</v>
      </c>
      <c r="M247" s="195">
        <f>SUM(M249:M251)+M259+M260+M261+SUM(M263:M265)+M268+M270+M271+M272+M274+SUM(M276:M278)+M280</f>
        <v>17481</v>
      </c>
      <c r="N247" s="72">
        <f t="shared" si="40"/>
        <v>106725.41032556594</v>
      </c>
      <c r="O247" s="109">
        <f t="shared" si="38"/>
        <v>94268.41032556594</v>
      </c>
      <c r="P247" s="81">
        <f>SUM(P249:P251)+P259+P260+P261+SUM(P263:P265)+P268+P274+SUM(P276:P278)+P280</f>
        <v>12457</v>
      </c>
      <c r="Q247" s="121"/>
      <c r="R247" s="82">
        <f>SUM(R249:R251)+R259+R260+R261+SUM(R263:R265)+R268+R274+SUM(R276:R278)+R280</f>
        <v>105975</v>
      </c>
      <c r="S247" s="162"/>
      <c r="T247" s="22"/>
      <c r="U247" s="107"/>
    </row>
    <row r="248" spans="1:21" ht="12">
      <c r="A248" s="94" t="s">
        <v>176</v>
      </c>
      <c r="B248" s="12" t="s">
        <v>417</v>
      </c>
      <c r="C248" s="38"/>
      <c r="D248" s="77">
        <f>SUM(D249:D257)</f>
        <v>45500</v>
      </c>
      <c r="E248" s="77">
        <f>SUM(E249:E257)</f>
        <v>32200</v>
      </c>
      <c r="F248" s="77">
        <f>SUM(F249:F251)+SUM(F257:F259)</f>
        <v>120800</v>
      </c>
      <c r="G248" s="77">
        <f>SUM(G249:G251)+SUM(G257:G261)</f>
        <v>58400</v>
      </c>
      <c r="H248" s="77">
        <f>SUM(H249:H251)+SUM(H257:H260)</f>
        <v>40625</v>
      </c>
      <c r="I248" s="71">
        <f t="shared" si="41"/>
        <v>2596.410721818159</v>
      </c>
      <c r="J248" s="189">
        <f>SUM(J249:J251)+SUM(J257:J261)</f>
        <v>4342</v>
      </c>
      <c r="K248" s="189">
        <f>SUM(K249:K251)+SUM(K257:K261)</f>
        <v>5834</v>
      </c>
      <c r="L248" s="187">
        <f>SUM(L249:L251)+SUM(L257:L261)</f>
        <v>4128</v>
      </c>
      <c r="M248" s="187">
        <f>SUM(M249:M251)+SUM(M257:M261)</f>
        <v>5984</v>
      </c>
      <c r="N248" s="71">
        <f t="shared" si="40"/>
        <v>39303.313230989486</v>
      </c>
      <c r="O248" s="108">
        <f t="shared" si="38"/>
        <v>31527.313230989486</v>
      </c>
      <c r="P248" s="105">
        <f>SUM(P249:P251)+SUM(P257:P259)</f>
        <v>7776</v>
      </c>
      <c r="Q248" s="120"/>
      <c r="R248" s="78">
        <f>SUM(R249:R251)+SUM(R257:R259)</f>
        <v>64920</v>
      </c>
      <c r="S248" s="107"/>
      <c r="T248" s="22"/>
      <c r="U248" s="107"/>
    </row>
    <row r="249" spans="1:21" s="4" customFormat="1" ht="24">
      <c r="A249" s="143" t="s">
        <v>177</v>
      </c>
      <c r="B249" s="17" t="s">
        <v>489</v>
      </c>
      <c r="C249" s="35" t="s">
        <v>327</v>
      </c>
      <c r="D249" s="75">
        <v>19500</v>
      </c>
      <c r="E249" s="75">
        <v>8200</v>
      </c>
      <c r="F249" s="75">
        <v>6400</v>
      </c>
      <c r="G249" s="75">
        <v>12000</v>
      </c>
      <c r="H249" s="75">
        <v>9200</v>
      </c>
      <c r="I249" s="74">
        <f t="shared" si="41"/>
        <v>587.9871665409738</v>
      </c>
      <c r="J249" s="140">
        <v>1278</v>
      </c>
      <c r="K249" s="98">
        <v>1500</v>
      </c>
      <c r="L249" s="139">
        <v>1650</v>
      </c>
      <c r="M249" s="139">
        <v>1815</v>
      </c>
      <c r="N249" s="71">
        <f t="shared" si="40"/>
        <v>9777.314164099549</v>
      </c>
      <c r="O249" s="108">
        <f t="shared" si="38"/>
        <v>7860.314164099549</v>
      </c>
      <c r="P249" s="74">
        <v>1917</v>
      </c>
      <c r="Q249" s="118" t="s">
        <v>385</v>
      </c>
      <c r="R249" s="101">
        <v>20000</v>
      </c>
      <c r="S249" s="163"/>
      <c r="T249" s="114"/>
      <c r="U249" s="58"/>
    </row>
    <row r="250" spans="1:21" ht="24">
      <c r="A250" s="143" t="s">
        <v>178</v>
      </c>
      <c r="B250" s="19" t="s">
        <v>617</v>
      </c>
      <c r="C250" s="35" t="s">
        <v>327</v>
      </c>
      <c r="D250" s="75">
        <v>1000</v>
      </c>
      <c r="E250" s="75">
        <v>1000</v>
      </c>
      <c r="F250" s="75">
        <v>1000</v>
      </c>
      <c r="G250" s="75">
        <v>1500</v>
      </c>
      <c r="H250" s="75">
        <v>500</v>
      </c>
      <c r="I250" s="74">
        <f t="shared" si="41"/>
        <v>31.955824268531185</v>
      </c>
      <c r="J250" s="140">
        <v>128</v>
      </c>
      <c r="K250" s="98">
        <v>40</v>
      </c>
      <c r="L250" s="139">
        <v>40</v>
      </c>
      <c r="M250" s="139">
        <v>40</v>
      </c>
      <c r="N250" s="71">
        <f t="shared" si="40"/>
        <v>567.5582426853118</v>
      </c>
      <c r="O250" s="108">
        <f t="shared" si="38"/>
        <v>567.5582426853118</v>
      </c>
      <c r="P250" s="74">
        <v>0</v>
      </c>
      <c r="Q250" s="118" t="s">
        <v>385</v>
      </c>
      <c r="R250" s="101">
        <v>2000</v>
      </c>
      <c r="S250" s="163"/>
      <c r="T250" s="22"/>
      <c r="U250" s="107"/>
    </row>
    <row r="251" spans="1:21" ht="19.5" customHeight="1">
      <c r="A251" s="144" t="s">
        <v>179</v>
      </c>
      <c r="B251" s="18" t="s">
        <v>315</v>
      </c>
      <c r="C251" s="35" t="s">
        <v>327</v>
      </c>
      <c r="D251" s="75">
        <v>22000</v>
      </c>
      <c r="E251" s="75">
        <v>20000</v>
      </c>
      <c r="F251" s="77">
        <f>SUM(F252:F255)</f>
        <v>74500</v>
      </c>
      <c r="G251" s="77">
        <f>SUM(G252:G255)</f>
        <v>11800</v>
      </c>
      <c r="H251" s="77">
        <f>SUM(H252:H255)</f>
        <v>0</v>
      </c>
      <c r="I251" s="71">
        <f t="shared" si="41"/>
        <v>0</v>
      </c>
      <c r="J251" s="189">
        <f>SUM(J252:J256)</f>
        <v>448</v>
      </c>
      <c r="K251" s="189">
        <f>SUM(K252:K256)</f>
        <v>930</v>
      </c>
      <c r="L251" s="187">
        <f>SUM(L252:L256)</f>
        <v>1140</v>
      </c>
      <c r="M251" s="187">
        <f>SUM(M252:M256)</f>
        <v>2770</v>
      </c>
      <c r="N251" s="71">
        <f t="shared" si="40"/>
        <v>13487.864507305101</v>
      </c>
      <c r="O251" s="108">
        <f t="shared" si="38"/>
        <v>8810.864507305101</v>
      </c>
      <c r="P251" s="106">
        <f>SUM(P253:P255)</f>
        <v>4677</v>
      </c>
      <c r="Q251" s="120" t="s">
        <v>385</v>
      </c>
      <c r="R251" s="78">
        <f>SUM(R252:R256)</f>
        <v>9000</v>
      </c>
      <c r="S251" s="107"/>
      <c r="T251" s="22"/>
      <c r="U251" s="107"/>
    </row>
    <row r="252" spans="1:21" ht="21.75" customHeight="1">
      <c r="A252" s="143" t="s">
        <v>2</v>
      </c>
      <c r="B252" s="17" t="s">
        <v>6</v>
      </c>
      <c r="C252" s="35" t="s">
        <v>327</v>
      </c>
      <c r="D252" s="75"/>
      <c r="E252" s="75"/>
      <c r="F252" s="75">
        <v>20400</v>
      </c>
      <c r="G252" s="75"/>
      <c r="H252" s="75"/>
      <c r="I252" s="74">
        <f t="shared" si="41"/>
        <v>0</v>
      </c>
      <c r="J252" s="74">
        <v>0</v>
      </c>
      <c r="K252" s="74">
        <v>0</v>
      </c>
      <c r="L252" s="139">
        <v>0</v>
      </c>
      <c r="M252" s="139">
        <v>0</v>
      </c>
      <c r="N252" s="71">
        <f t="shared" si="40"/>
        <v>1303.7976301560723</v>
      </c>
      <c r="O252" s="108">
        <f t="shared" si="38"/>
        <v>1303.7976301560723</v>
      </c>
      <c r="P252" s="74">
        <v>0</v>
      </c>
      <c r="Q252" s="118" t="s">
        <v>385</v>
      </c>
      <c r="R252" s="76"/>
      <c r="S252" s="163"/>
      <c r="T252" s="22"/>
      <c r="U252" s="107"/>
    </row>
    <row r="253" spans="1:21" ht="21" customHeight="1">
      <c r="A253" s="143" t="s">
        <v>3</v>
      </c>
      <c r="B253" s="17" t="s">
        <v>7</v>
      </c>
      <c r="C253" s="35" t="s">
        <v>327</v>
      </c>
      <c r="D253" s="75"/>
      <c r="E253" s="75"/>
      <c r="F253" s="75">
        <v>51500</v>
      </c>
      <c r="G253" s="75">
        <v>8000</v>
      </c>
      <c r="H253" s="75"/>
      <c r="I253" s="74">
        <f t="shared" si="41"/>
        <v>0</v>
      </c>
      <c r="J253" s="74">
        <v>0</v>
      </c>
      <c r="K253" s="74">
        <v>0</v>
      </c>
      <c r="L253" s="139">
        <v>0</v>
      </c>
      <c r="M253" s="139">
        <v>0</v>
      </c>
      <c r="N253" s="71">
        <f t="shared" si="40"/>
        <v>3802.7430879552107</v>
      </c>
      <c r="O253" s="108">
        <f t="shared" si="38"/>
        <v>1629.7430879552107</v>
      </c>
      <c r="P253" s="74">
        <v>2173</v>
      </c>
      <c r="Q253" s="118" t="s">
        <v>385</v>
      </c>
      <c r="R253" s="76"/>
      <c r="S253" s="163"/>
      <c r="T253" s="22"/>
      <c r="U253" s="107"/>
    </row>
    <row r="254" spans="1:21" ht="23.25" customHeight="1">
      <c r="A254" s="143" t="s">
        <v>4</v>
      </c>
      <c r="B254" s="149" t="s">
        <v>680</v>
      </c>
      <c r="C254" s="35" t="s">
        <v>327</v>
      </c>
      <c r="D254" s="75"/>
      <c r="E254" s="75"/>
      <c r="F254" s="75">
        <v>600</v>
      </c>
      <c r="G254" s="75">
        <v>1800</v>
      </c>
      <c r="H254" s="75">
        <v>0</v>
      </c>
      <c r="I254" s="74">
        <f t="shared" si="41"/>
        <v>0</v>
      </c>
      <c r="J254" s="140">
        <v>128</v>
      </c>
      <c r="K254" s="74">
        <v>0</v>
      </c>
      <c r="L254" s="139">
        <v>100</v>
      </c>
      <c r="M254" s="139">
        <v>700</v>
      </c>
      <c r="N254" s="71">
        <f t="shared" si="40"/>
        <v>1081.3879564889496</v>
      </c>
      <c r="O254" s="108">
        <f t="shared" si="38"/>
        <v>702.3879564889496</v>
      </c>
      <c r="P254" s="74">
        <v>379</v>
      </c>
      <c r="Q254" s="118" t="s">
        <v>385</v>
      </c>
      <c r="R254" s="101">
        <v>2000</v>
      </c>
      <c r="S254" s="163"/>
      <c r="T254" s="22"/>
      <c r="U254" s="107"/>
    </row>
    <row r="255" spans="1:21" ht="24" customHeight="1">
      <c r="A255" s="143" t="s">
        <v>5</v>
      </c>
      <c r="B255" s="149" t="s">
        <v>8</v>
      </c>
      <c r="C255" s="35" t="s">
        <v>327</v>
      </c>
      <c r="D255" s="75"/>
      <c r="E255" s="75"/>
      <c r="F255" s="75">
        <v>2000</v>
      </c>
      <c r="G255" s="75">
        <v>2000</v>
      </c>
      <c r="H255" s="75">
        <v>0</v>
      </c>
      <c r="I255" s="74">
        <f t="shared" si="41"/>
        <v>0</v>
      </c>
      <c r="J255" s="140">
        <v>0</v>
      </c>
      <c r="K255" s="98">
        <v>130</v>
      </c>
      <c r="L255" s="139">
        <v>1040</v>
      </c>
      <c r="M255" s="139">
        <v>2070</v>
      </c>
      <c r="N255" s="71">
        <f t="shared" si="40"/>
        <v>3495.6465941482493</v>
      </c>
      <c r="O255" s="108">
        <f t="shared" si="38"/>
        <v>1370.6465941482493</v>
      </c>
      <c r="P255" s="74">
        <v>2125</v>
      </c>
      <c r="Q255" s="118" t="s">
        <v>385</v>
      </c>
      <c r="R255" s="101">
        <v>2000</v>
      </c>
      <c r="S255" s="163"/>
      <c r="T255" s="22"/>
      <c r="U255" s="107"/>
    </row>
    <row r="256" spans="1:21" ht="24" customHeight="1">
      <c r="A256" s="143" t="s">
        <v>681</v>
      </c>
      <c r="B256" s="149" t="s">
        <v>671</v>
      </c>
      <c r="C256" s="188" t="s">
        <v>327</v>
      </c>
      <c r="D256" s="100"/>
      <c r="E256" s="100"/>
      <c r="F256" s="100"/>
      <c r="G256" s="100"/>
      <c r="H256" s="100"/>
      <c r="I256" s="98"/>
      <c r="J256" s="140">
        <v>320</v>
      </c>
      <c r="K256" s="98">
        <v>800</v>
      </c>
      <c r="L256" s="139">
        <v>0</v>
      </c>
      <c r="M256" s="139">
        <v>0</v>
      </c>
      <c r="N256" s="71">
        <f t="shared" si="40"/>
        <v>1120</v>
      </c>
      <c r="O256" s="108">
        <f t="shared" si="38"/>
        <v>1120</v>
      </c>
      <c r="P256" s="98"/>
      <c r="Q256" s="141" t="s">
        <v>385</v>
      </c>
      <c r="R256" s="101">
        <v>5000</v>
      </c>
      <c r="S256" s="163"/>
      <c r="T256" s="22"/>
      <c r="U256" s="107"/>
    </row>
    <row r="257" spans="1:21" ht="22.5" customHeight="1">
      <c r="A257" s="143" t="s">
        <v>180</v>
      </c>
      <c r="B257" s="17" t="s">
        <v>9</v>
      </c>
      <c r="C257" s="35" t="s">
        <v>327</v>
      </c>
      <c r="D257" s="75">
        <v>3000</v>
      </c>
      <c r="E257" s="75">
        <v>3000</v>
      </c>
      <c r="F257" s="75">
        <v>3800</v>
      </c>
      <c r="G257" s="75">
        <v>4200</v>
      </c>
      <c r="H257" s="75">
        <v>4500</v>
      </c>
      <c r="I257" s="74">
        <f t="shared" si="41"/>
        <v>287.60241841678067</v>
      </c>
      <c r="J257" s="140">
        <v>658</v>
      </c>
      <c r="K257" s="98">
        <v>700</v>
      </c>
      <c r="L257" s="139">
        <v>722</v>
      </c>
      <c r="M257" s="139">
        <v>756</v>
      </c>
      <c r="N257" s="71">
        <f t="shared" si="40"/>
        <v>4018.3654979356543</v>
      </c>
      <c r="O257" s="108">
        <f t="shared" si="38"/>
        <v>4018.3654979356543</v>
      </c>
      <c r="P257" s="74">
        <v>0</v>
      </c>
      <c r="Q257" s="118" t="s">
        <v>393</v>
      </c>
      <c r="R257" s="101">
        <v>10300</v>
      </c>
      <c r="S257" s="107"/>
      <c r="T257" s="22"/>
      <c r="U257" s="107"/>
    </row>
    <row r="258" spans="1:21" ht="25.5" customHeight="1">
      <c r="A258" s="143" t="s">
        <v>625</v>
      </c>
      <c r="B258" s="17" t="s">
        <v>627</v>
      </c>
      <c r="C258" s="35" t="s">
        <v>327</v>
      </c>
      <c r="D258" s="75"/>
      <c r="E258" s="75"/>
      <c r="F258" s="75">
        <v>4400</v>
      </c>
      <c r="G258" s="75">
        <v>4900</v>
      </c>
      <c r="H258" s="75">
        <v>5300</v>
      </c>
      <c r="I258" s="74">
        <f t="shared" si="41"/>
        <v>338.73173724643055</v>
      </c>
      <c r="J258" s="140">
        <v>551</v>
      </c>
      <c r="K258" s="98">
        <v>560</v>
      </c>
      <c r="L258" s="139">
        <v>576</v>
      </c>
      <c r="M258" s="139">
        <v>603</v>
      </c>
      <c r="N258" s="71">
        <f t="shared" si="40"/>
        <v>3223.1100686411105</v>
      </c>
      <c r="O258" s="108">
        <f t="shared" si="38"/>
        <v>3223.1100686411105</v>
      </c>
      <c r="P258" s="74">
        <v>0</v>
      </c>
      <c r="Q258" s="118" t="s">
        <v>393</v>
      </c>
      <c r="R258" s="101">
        <v>8620</v>
      </c>
      <c r="S258" s="107"/>
      <c r="T258" s="22"/>
      <c r="U258" s="107"/>
    </row>
    <row r="259" spans="1:21" ht="58.5" customHeight="1">
      <c r="A259" s="143" t="s">
        <v>626</v>
      </c>
      <c r="B259" s="17" t="s">
        <v>628</v>
      </c>
      <c r="C259" s="35" t="s">
        <v>327</v>
      </c>
      <c r="D259" s="75"/>
      <c r="E259" s="75"/>
      <c r="F259" s="75">
        <v>30700</v>
      </c>
      <c r="G259" s="75">
        <v>23400</v>
      </c>
      <c r="H259" s="75">
        <v>20000</v>
      </c>
      <c r="I259" s="74">
        <f t="shared" si="41"/>
        <v>1278.2329707412473</v>
      </c>
      <c r="J259" s="140">
        <v>1279</v>
      </c>
      <c r="K259" s="98">
        <v>2000</v>
      </c>
      <c r="L259" s="139">
        <v>0</v>
      </c>
      <c r="M259" s="139">
        <v>0</v>
      </c>
      <c r="N259" s="71">
        <f t="shared" si="40"/>
        <v>8014.853156596321</v>
      </c>
      <c r="O259" s="108">
        <f t="shared" si="38"/>
        <v>6832.853156596321</v>
      </c>
      <c r="P259" s="74">
        <v>1182</v>
      </c>
      <c r="Q259" s="141" t="s">
        <v>385</v>
      </c>
      <c r="R259" s="76">
        <v>15000</v>
      </c>
      <c r="S259" s="163"/>
      <c r="T259" s="22"/>
      <c r="U259" s="107"/>
    </row>
    <row r="260" spans="1:21" ht="29.25" customHeight="1">
      <c r="A260" s="143" t="s">
        <v>494</v>
      </c>
      <c r="B260" s="19" t="s">
        <v>241</v>
      </c>
      <c r="C260" s="35" t="s">
        <v>327</v>
      </c>
      <c r="D260" s="75"/>
      <c r="E260" s="75"/>
      <c r="F260" s="75"/>
      <c r="G260" s="75"/>
      <c r="H260" s="75">
        <v>1125</v>
      </c>
      <c r="I260" s="74">
        <f t="shared" si="41"/>
        <v>71.90060460419517</v>
      </c>
      <c r="J260" s="74">
        <v>0</v>
      </c>
      <c r="K260" s="98">
        <v>104</v>
      </c>
      <c r="L260" s="139">
        <v>0</v>
      </c>
      <c r="M260" s="139">
        <v>0</v>
      </c>
      <c r="N260" s="71">
        <f t="shared" si="40"/>
        <v>175.90060460419517</v>
      </c>
      <c r="O260" s="108">
        <f t="shared" si="38"/>
        <v>175.90060460419517</v>
      </c>
      <c r="P260" s="74">
        <v>0</v>
      </c>
      <c r="Q260" s="118" t="s">
        <v>386</v>
      </c>
      <c r="R260" s="76"/>
      <c r="S260" s="163"/>
      <c r="T260" s="22"/>
      <c r="U260" s="107"/>
    </row>
    <row r="261" spans="1:21" ht="41.25" customHeight="1">
      <c r="A261" s="143" t="s">
        <v>240</v>
      </c>
      <c r="B261" s="19" t="s">
        <v>495</v>
      </c>
      <c r="C261" s="35" t="s">
        <v>330</v>
      </c>
      <c r="D261" s="75"/>
      <c r="E261" s="75"/>
      <c r="F261" s="75"/>
      <c r="G261" s="75">
        <v>600</v>
      </c>
      <c r="H261" s="75"/>
      <c r="I261" s="74">
        <f t="shared" si="41"/>
        <v>0</v>
      </c>
      <c r="J261" s="74">
        <v>0</v>
      </c>
      <c r="K261" s="74">
        <v>0</v>
      </c>
      <c r="L261" s="139">
        <v>0</v>
      </c>
      <c r="M261" s="139">
        <v>0</v>
      </c>
      <c r="N261" s="71">
        <f t="shared" si="40"/>
        <v>38.34698912223742</v>
      </c>
      <c r="O261" s="108">
        <f t="shared" si="38"/>
        <v>38.34698912223742</v>
      </c>
      <c r="P261" s="74">
        <v>0</v>
      </c>
      <c r="Q261" s="118" t="s">
        <v>393</v>
      </c>
      <c r="R261" s="76"/>
      <c r="S261" s="107"/>
      <c r="T261" s="22"/>
      <c r="U261" s="107"/>
    </row>
    <row r="262" spans="1:21" s="31" customFormat="1" ht="12">
      <c r="A262" s="144" t="s">
        <v>181</v>
      </c>
      <c r="B262" s="20" t="s">
        <v>418</v>
      </c>
      <c r="C262" s="47"/>
      <c r="D262" s="77">
        <f>SUM(D263:D269)</f>
        <v>60800</v>
      </c>
      <c r="E262" s="77">
        <f>SUM(E263:E269)</f>
        <v>89350</v>
      </c>
      <c r="F262" s="77">
        <f>SUM(F263:F269)</f>
        <v>109900</v>
      </c>
      <c r="G262" s="77">
        <f>SUM(G263:G269)</f>
        <v>130200</v>
      </c>
      <c r="H262" s="77">
        <f>SUM(H263:H269)</f>
        <v>41500</v>
      </c>
      <c r="I262" s="71">
        <f t="shared" si="41"/>
        <v>2652.333414288088</v>
      </c>
      <c r="J262" s="189">
        <f>SUM(J263:J272)</f>
        <v>4134</v>
      </c>
      <c r="K262" s="189">
        <f>SUM(K263:K272)</f>
        <v>6424</v>
      </c>
      <c r="L262" s="187">
        <f>SUM(L263:L272)</f>
        <v>6972</v>
      </c>
      <c r="M262" s="187">
        <f>SUM(M263:M272)</f>
        <v>7550</v>
      </c>
      <c r="N262" s="71">
        <f t="shared" si="40"/>
        <v>52673.85425587668</v>
      </c>
      <c r="O262" s="108">
        <f t="shared" si="38"/>
        <v>52673.85425587668</v>
      </c>
      <c r="P262" s="105">
        <f>SUM(P263:P269)</f>
        <v>0</v>
      </c>
      <c r="Q262" s="124"/>
      <c r="R262" s="78">
        <f>SUM(R263:R272)</f>
        <v>64175</v>
      </c>
      <c r="S262" s="29"/>
      <c r="T262" s="29"/>
      <c r="U262" s="29"/>
    </row>
    <row r="263" spans="1:21" ht="30" customHeight="1">
      <c r="A263" s="143" t="s">
        <v>182</v>
      </c>
      <c r="B263" s="17" t="s">
        <v>316</v>
      </c>
      <c r="C263" s="35" t="s">
        <v>327</v>
      </c>
      <c r="D263" s="75">
        <v>52200</v>
      </c>
      <c r="E263" s="75">
        <v>69400</v>
      </c>
      <c r="F263" s="75">
        <v>89100</v>
      </c>
      <c r="G263" s="75">
        <v>109400</v>
      </c>
      <c r="H263" s="75">
        <v>20000</v>
      </c>
      <c r="I263" s="74">
        <f t="shared" si="41"/>
        <v>1278.2329707412473</v>
      </c>
      <c r="J263" s="140">
        <v>1278</v>
      </c>
      <c r="K263" s="98">
        <v>5000</v>
      </c>
      <c r="L263" s="139">
        <v>5500</v>
      </c>
      <c r="M263" s="139">
        <v>6050</v>
      </c>
      <c r="N263" s="71">
        <f t="shared" si="40"/>
        <v>39564.35166745491</v>
      </c>
      <c r="O263" s="108">
        <f aca="true" t="shared" si="44" ref="O263:O326">N263-P263</f>
        <v>39564.35166745491</v>
      </c>
      <c r="P263" s="74">
        <v>0</v>
      </c>
      <c r="Q263" s="120" t="s">
        <v>385</v>
      </c>
      <c r="R263" s="101">
        <v>20000</v>
      </c>
      <c r="S263" s="163"/>
      <c r="T263" s="22"/>
      <c r="U263" s="107"/>
    </row>
    <row r="264" spans="1:21" ht="24">
      <c r="A264" s="143" t="s">
        <v>183</v>
      </c>
      <c r="B264" s="19" t="s">
        <v>490</v>
      </c>
      <c r="C264" s="35" t="s">
        <v>327</v>
      </c>
      <c r="D264" s="75">
        <v>2100</v>
      </c>
      <c r="E264" s="75">
        <v>7500</v>
      </c>
      <c r="F264" s="75">
        <v>7500</v>
      </c>
      <c r="G264" s="75">
        <v>7500</v>
      </c>
      <c r="H264" s="75">
        <v>7500</v>
      </c>
      <c r="I264" s="74">
        <f t="shared" si="41"/>
        <v>479.33736402796774</v>
      </c>
      <c r="J264" s="74">
        <v>479</v>
      </c>
      <c r="K264" s="74">
        <v>479</v>
      </c>
      <c r="L264" s="139">
        <v>500</v>
      </c>
      <c r="M264" s="139">
        <v>500</v>
      </c>
      <c r="N264" s="71">
        <f aca="true" t="shared" si="45" ref="N264:N327">SUM(D264:G264)/15.6466+SUM(I264:M264)</f>
        <v>4009.563918039702</v>
      </c>
      <c r="O264" s="108">
        <f t="shared" si="44"/>
        <v>4009.563918039702</v>
      </c>
      <c r="P264" s="74">
        <v>0</v>
      </c>
      <c r="Q264" s="118" t="s">
        <v>385</v>
      </c>
      <c r="R264" s="76">
        <v>7500</v>
      </c>
      <c r="S264" s="163"/>
      <c r="T264" s="22"/>
      <c r="U264" s="107"/>
    </row>
    <row r="265" spans="1:19" s="22" customFormat="1" ht="24">
      <c r="A265" s="143" t="s">
        <v>184</v>
      </c>
      <c r="B265" s="19" t="s">
        <v>618</v>
      </c>
      <c r="C265" s="35" t="s">
        <v>327</v>
      </c>
      <c r="D265" s="75"/>
      <c r="E265" s="75">
        <v>2650</v>
      </c>
      <c r="F265" s="75"/>
      <c r="G265" s="75"/>
      <c r="H265" s="75"/>
      <c r="I265" s="74">
        <f t="shared" si="41"/>
        <v>0</v>
      </c>
      <c r="J265" s="74">
        <v>0</v>
      </c>
      <c r="K265" s="74">
        <v>0</v>
      </c>
      <c r="L265" s="139">
        <v>0</v>
      </c>
      <c r="M265" s="139">
        <v>0</v>
      </c>
      <c r="N265" s="71">
        <f t="shared" si="45"/>
        <v>169.36586862321528</v>
      </c>
      <c r="O265" s="108">
        <f t="shared" si="44"/>
        <v>169.36586862321528</v>
      </c>
      <c r="P265" s="74">
        <v>0</v>
      </c>
      <c r="Q265" s="118" t="s">
        <v>385</v>
      </c>
      <c r="R265" s="76"/>
      <c r="S265" s="115"/>
    </row>
    <row r="266" spans="1:18" s="22" customFormat="1" ht="36">
      <c r="A266" s="143" t="s">
        <v>185</v>
      </c>
      <c r="B266" s="17" t="s">
        <v>314</v>
      </c>
      <c r="C266" s="35" t="s">
        <v>331</v>
      </c>
      <c r="D266" s="75">
        <v>500</v>
      </c>
      <c r="E266" s="75">
        <v>500</v>
      </c>
      <c r="F266" s="75">
        <v>500</v>
      </c>
      <c r="G266" s="75">
        <v>500</v>
      </c>
      <c r="H266" s="75">
        <v>500</v>
      </c>
      <c r="I266" s="74">
        <f t="shared" si="41"/>
        <v>31.955824268531185</v>
      </c>
      <c r="J266" s="74">
        <v>32</v>
      </c>
      <c r="K266" s="74">
        <v>32</v>
      </c>
      <c r="L266" s="139">
        <v>32</v>
      </c>
      <c r="M266" s="139">
        <v>32</v>
      </c>
      <c r="N266" s="71">
        <f t="shared" si="45"/>
        <v>287.7791213426559</v>
      </c>
      <c r="O266" s="108">
        <f t="shared" si="44"/>
        <v>287.7791213426559</v>
      </c>
      <c r="P266" s="74">
        <v>0</v>
      </c>
      <c r="Q266" s="118" t="s">
        <v>393</v>
      </c>
      <c r="R266" s="76">
        <v>500</v>
      </c>
    </row>
    <row r="267" spans="1:19" s="22" customFormat="1" ht="12">
      <c r="A267" s="143" t="s">
        <v>186</v>
      </c>
      <c r="B267" s="17" t="s">
        <v>449</v>
      </c>
      <c r="C267" s="35" t="s">
        <v>330</v>
      </c>
      <c r="D267" s="75">
        <v>400</v>
      </c>
      <c r="E267" s="75">
        <v>400</v>
      </c>
      <c r="F267" s="75">
        <v>400</v>
      </c>
      <c r="G267" s="75">
        <v>0</v>
      </c>
      <c r="H267" s="75">
        <v>0</v>
      </c>
      <c r="I267" s="74">
        <f t="shared" si="41"/>
        <v>0</v>
      </c>
      <c r="J267" s="74">
        <v>0</v>
      </c>
      <c r="K267" s="74">
        <v>0</v>
      </c>
      <c r="L267" s="139">
        <v>0</v>
      </c>
      <c r="M267" s="139">
        <v>0</v>
      </c>
      <c r="N267" s="71">
        <f t="shared" si="45"/>
        <v>76.69397824447483</v>
      </c>
      <c r="O267" s="108">
        <f t="shared" si="44"/>
        <v>76.69397824447483</v>
      </c>
      <c r="P267" s="74">
        <v>0</v>
      </c>
      <c r="Q267" s="118" t="s">
        <v>393</v>
      </c>
      <c r="R267" s="76">
        <v>0</v>
      </c>
      <c r="S267" s="115"/>
    </row>
    <row r="268" spans="1:19" s="22" customFormat="1" ht="12">
      <c r="A268" s="143" t="s">
        <v>187</v>
      </c>
      <c r="B268" s="17" t="s">
        <v>464</v>
      </c>
      <c r="C268" s="35" t="s">
        <v>327</v>
      </c>
      <c r="D268" s="75">
        <v>5600</v>
      </c>
      <c r="E268" s="75">
        <v>8900</v>
      </c>
      <c r="F268" s="75">
        <v>9300</v>
      </c>
      <c r="G268" s="75">
        <v>9600</v>
      </c>
      <c r="H268" s="75">
        <v>10100</v>
      </c>
      <c r="I268" s="74">
        <f aca="true" t="shared" si="46" ref="I268:I335">H268/15.6466</f>
        <v>645.50765022433</v>
      </c>
      <c r="J268" s="74">
        <v>665</v>
      </c>
      <c r="K268" s="74">
        <v>677</v>
      </c>
      <c r="L268" s="139">
        <v>695</v>
      </c>
      <c r="M268" s="139">
        <v>713</v>
      </c>
      <c r="N268" s="71">
        <f t="shared" si="45"/>
        <v>5530.156711362213</v>
      </c>
      <c r="O268" s="108">
        <f t="shared" si="44"/>
        <v>5530.156711362213</v>
      </c>
      <c r="P268" s="74">
        <v>0</v>
      </c>
      <c r="Q268" s="118" t="s">
        <v>393</v>
      </c>
      <c r="R268" s="76">
        <v>10400</v>
      </c>
      <c r="S268" s="115"/>
    </row>
    <row r="269" spans="1:19" s="22" customFormat="1" ht="27.75" customHeight="1">
      <c r="A269" s="143" t="s">
        <v>629</v>
      </c>
      <c r="B269" s="17" t="s">
        <v>630</v>
      </c>
      <c r="C269" s="35" t="s">
        <v>327</v>
      </c>
      <c r="D269" s="75"/>
      <c r="E269" s="75"/>
      <c r="F269" s="75">
        <v>3100</v>
      </c>
      <c r="G269" s="75">
        <v>3200</v>
      </c>
      <c r="H269" s="75">
        <v>3400</v>
      </c>
      <c r="I269" s="74">
        <f t="shared" si="46"/>
        <v>217.29960502601205</v>
      </c>
      <c r="J269" s="74">
        <v>230</v>
      </c>
      <c r="K269" s="74">
        <v>236</v>
      </c>
      <c r="L269" s="139">
        <v>245</v>
      </c>
      <c r="M269" s="139">
        <v>255</v>
      </c>
      <c r="N269" s="71">
        <f t="shared" si="45"/>
        <v>1585.942990809505</v>
      </c>
      <c r="O269" s="108">
        <f t="shared" si="44"/>
        <v>1585.942990809505</v>
      </c>
      <c r="P269" s="74">
        <v>0</v>
      </c>
      <c r="Q269" s="118" t="s">
        <v>393</v>
      </c>
      <c r="R269" s="76">
        <v>3600</v>
      </c>
      <c r="S269" s="163"/>
    </row>
    <row r="270" spans="1:19" s="22" customFormat="1" ht="30.75" customHeight="1">
      <c r="A270" s="143" t="s">
        <v>663</v>
      </c>
      <c r="B270" s="149" t="s">
        <v>664</v>
      </c>
      <c r="C270" s="188" t="s">
        <v>327</v>
      </c>
      <c r="D270" s="100"/>
      <c r="E270" s="100"/>
      <c r="F270" s="100"/>
      <c r="G270" s="100"/>
      <c r="H270" s="100"/>
      <c r="I270" s="98"/>
      <c r="J270" s="140">
        <v>480</v>
      </c>
      <c r="K270" s="98"/>
      <c r="L270" s="139">
        <v>0</v>
      </c>
      <c r="M270" s="139">
        <v>0</v>
      </c>
      <c r="N270" s="71">
        <f t="shared" si="45"/>
        <v>480</v>
      </c>
      <c r="O270" s="108">
        <f t="shared" si="44"/>
        <v>480</v>
      </c>
      <c r="P270" s="98"/>
      <c r="Q270" s="141" t="s">
        <v>385</v>
      </c>
      <c r="R270" s="101">
        <v>3500</v>
      </c>
      <c r="S270" s="115"/>
    </row>
    <row r="271" spans="1:19" s="22" customFormat="1" ht="48.75" customHeight="1">
      <c r="A271" s="143" t="s">
        <v>665</v>
      </c>
      <c r="B271" s="149" t="s">
        <v>670</v>
      </c>
      <c r="C271" s="188" t="s">
        <v>327</v>
      </c>
      <c r="D271" s="100"/>
      <c r="E271" s="100"/>
      <c r="F271" s="100"/>
      <c r="G271" s="100"/>
      <c r="H271" s="100"/>
      <c r="I271" s="98"/>
      <c r="J271" s="140">
        <v>959</v>
      </c>
      <c r="K271" s="98"/>
      <c r="L271" s="139">
        <v>0</v>
      </c>
      <c r="M271" s="139">
        <v>0</v>
      </c>
      <c r="N271" s="71">
        <f t="shared" si="45"/>
        <v>959</v>
      </c>
      <c r="O271" s="108">
        <f t="shared" si="44"/>
        <v>959</v>
      </c>
      <c r="P271" s="98"/>
      <c r="Q271" s="141" t="s">
        <v>385</v>
      </c>
      <c r="R271" s="101">
        <v>18500</v>
      </c>
      <c r="S271" s="115"/>
    </row>
    <row r="272" spans="1:19" s="22" customFormat="1" ht="29.25" customHeight="1">
      <c r="A272" s="143" t="s">
        <v>666</v>
      </c>
      <c r="B272" s="149" t="s">
        <v>667</v>
      </c>
      <c r="C272" s="188" t="s">
        <v>327</v>
      </c>
      <c r="D272" s="100"/>
      <c r="E272" s="100"/>
      <c r="F272" s="100"/>
      <c r="G272" s="100"/>
      <c r="H272" s="100"/>
      <c r="I272" s="98"/>
      <c r="J272" s="140">
        <v>11</v>
      </c>
      <c r="K272" s="98"/>
      <c r="L272" s="139">
        <v>0</v>
      </c>
      <c r="M272" s="139">
        <v>0</v>
      </c>
      <c r="N272" s="71">
        <f t="shared" si="45"/>
        <v>11</v>
      </c>
      <c r="O272" s="108">
        <f t="shared" si="44"/>
        <v>11</v>
      </c>
      <c r="P272" s="98"/>
      <c r="Q272" s="141" t="s">
        <v>385</v>
      </c>
      <c r="R272" s="101">
        <v>175</v>
      </c>
      <c r="S272" s="115"/>
    </row>
    <row r="273" spans="1:21" s="32" customFormat="1" ht="12">
      <c r="A273" s="144" t="s">
        <v>188</v>
      </c>
      <c r="B273" s="18" t="s">
        <v>392</v>
      </c>
      <c r="C273" s="46"/>
      <c r="D273" s="77">
        <f aca="true" t="shared" si="47" ref="D273:M273">SUM(D274:D275)</f>
        <v>7500</v>
      </c>
      <c r="E273" s="77">
        <f t="shared" si="47"/>
        <v>7500</v>
      </c>
      <c r="F273" s="77">
        <f t="shared" si="47"/>
        <v>7500</v>
      </c>
      <c r="G273" s="77">
        <f t="shared" si="47"/>
        <v>28600</v>
      </c>
      <c r="H273" s="77">
        <f t="shared" si="47"/>
        <v>49000</v>
      </c>
      <c r="I273" s="74">
        <f t="shared" si="46"/>
        <v>3131.670778316056</v>
      </c>
      <c r="J273" s="105">
        <f>SUM(J274:J275)</f>
        <v>383</v>
      </c>
      <c r="K273" s="105">
        <f t="shared" si="47"/>
        <v>1718</v>
      </c>
      <c r="L273" s="187">
        <f t="shared" si="47"/>
        <v>1470</v>
      </c>
      <c r="M273" s="187">
        <f t="shared" si="47"/>
        <v>4602</v>
      </c>
      <c r="N273" s="71">
        <f t="shared" si="45"/>
        <v>14570.556018559942</v>
      </c>
      <c r="O273" s="108">
        <f t="shared" si="44"/>
        <v>9889.556018559942</v>
      </c>
      <c r="P273" s="105">
        <f>SUM(P274:P275)</f>
        <v>4681</v>
      </c>
      <c r="Q273" s="119"/>
      <c r="R273" s="78">
        <f>SUM(R274:R275)</f>
        <v>6000</v>
      </c>
      <c r="S273" s="165"/>
      <c r="T273" s="29"/>
      <c r="U273" s="165"/>
    </row>
    <row r="274" spans="1:21" ht="36">
      <c r="A274" s="143" t="s">
        <v>189</v>
      </c>
      <c r="B274" s="19" t="s">
        <v>447</v>
      </c>
      <c r="C274" s="35" t="s">
        <v>327</v>
      </c>
      <c r="D274" s="75">
        <v>6000</v>
      </c>
      <c r="E274" s="75">
        <v>6000</v>
      </c>
      <c r="F274" s="75">
        <v>6000</v>
      </c>
      <c r="G274" s="75">
        <v>28600</v>
      </c>
      <c r="H274" s="75">
        <v>49000</v>
      </c>
      <c r="I274" s="74">
        <f t="shared" si="46"/>
        <v>3131.670778316056</v>
      </c>
      <c r="J274" s="74">
        <v>383</v>
      </c>
      <c r="K274" s="98">
        <v>1718</v>
      </c>
      <c r="L274" s="139">
        <v>1470</v>
      </c>
      <c r="M274" s="139">
        <v>4602</v>
      </c>
      <c r="N274" s="71">
        <f t="shared" si="45"/>
        <v>14282.953600143162</v>
      </c>
      <c r="O274" s="108">
        <f t="shared" si="44"/>
        <v>9601.953600143162</v>
      </c>
      <c r="P274" s="74">
        <v>4681</v>
      </c>
      <c r="Q274" s="118" t="s">
        <v>385</v>
      </c>
      <c r="R274" s="76">
        <v>6000</v>
      </c>
      <c r="S274" s="163"/>
      <c r="T274" s="22"/>
      <c r="U274" s="107"/>
    </row>
    <row r="275" spans="1:18" s="22" customFormat="1" ht="24">
      <c r="A275" s="143" t="s">
        <v>190</v>
      </c>
      <c r="B275" s="19" t="s">
        <v>448</v>
      </c>
      <c r="C275" s="35" t="s">
        <v>331</v>
      </c>
      <c r="D275" s="75">
        <v>1500</v>
      </c>
      <c r="E275" s="75">
        <v>1500</v>
      </c>
      <c r="F275" s="75">
        <v>1500</v>
      </c>
      <c r="G275" s="75"/>
      <c r="H275" s="75"/>
      <c r="I275" s="74">
        <f t="shared" si="46"/>
        <v>0</v>
      </c>
      <c r="J275" s="74">
        <v>0</v>
      </c>
      <c r="K275" s="74">
        <v>0</v>
      </c>
      <c r="L275" s="139">
        <v>0</v>
      </c>
      <c r="M275" s="139">
        <v>0</v>
      </c>
      <c r="N275" s="71">
        <f t="shared" si="45"/>
        <v>287.60241841678067</v>
      </c>
      <c r="O275" s="108">
        <f t="shared" si="44"/>
        <v>287.60241841678067</v>
      </c>
      <c r="P275" s="74">
        <v>0</v>
      </c>
      <c r="Q275" s="118" t="s">
        <v>393</v>
      </c>
      <c r="R275" s="76"/>
    </row>
    <row r="276" spans="1:19" s="29" customFormat="1" ht="12">
      <c r="A276" s="144" t="s">
        <v>191</v>
      </c>
      <c r="B276" s="18" t="s">
        <v>401</v>
      </c>
      <c r="C276" s="46" t="s">
        <v>327</v>
      </c>
      <c r="D276" s="77">
        <v>5000</v>
      </c>
      <c r="E276" s="77">
        <v>5000</v>
      </c>
      <c r="F276" s="77">
        <v>5000</v>
      </c>
      <c r="G276" s="77">
        <v>5000</v>
      </c>
      <c r="H276" s="77">
        <v>5000</v>
      </c>
      <c r="I276" s="71">
        <f t="shared" si="46"/>
        <v>319.5582426853118</v>
      </c>
      <c r="J276" s="71">
        <v>320</v>
      </c>
      <c r="K276" s="71">
        <v>320</v>
      </c>
      <c r="L276" s="192">
        <v>320</v>
      </c>
      <c r="M276" s="192">
        <v>320</v>
      </c>
      <c r="N276" s="71">
        <f t="shared" si="45"/>
        <v>2877.791213426559</v>
      </c>
      <c r="O276" s="108">
        <f t="shared" si="44"/>
        <v>2877.791213426559</v>
      </c>
      <c r="P276" s="71">
        <v>0</v>
      </c>
      <c r="Q276" s="124" t="s">
        <v>393</v>
      </c>
      <c r="R276" s="78">
        <v>5000</v>
      </c>
      <c r="S276" s="163"/>
    </row>
    <row r="277" spans="1:19" s="29" customFormat="1" ht="24">
      <c r="A277" s="144" t="s">
        <v>192</v>
      </c>
      <c r="B277" s="18" t="s">
        <v>498</v>
      </c>
      <c r="C277" s="46" t="s">
        <v>327</v>
      </c>
      <c r="D277" s="77">
        <v>9000</v>
      </c>
      <c r="E277" s="77">
        <v>9000</v>
      </c>
      <c r="F277" s="77">
        <v>9000</v>
      </c>
      <c r="G277" s="77">
        <v>8500</v>
      </c>
      <c r="H277" s="77">
        <v>9500</v>
      </c>
      <c r="I277" s="71">
        <f t="shared" si="46"/>
        <v>607.1606611020925</v>
      </c>
      <c r="J277" s="71">
        <v>607</v>
      </c>
      <c r="K277" s="71">
        <v>607</v>
      </c>
      <c r="L277" s="192">
        <v>607</v>
      </c>
      <c r="M277" s="192">
        <v>607</v>
      </c>
      <c r="N277" s="71">
        <f t="shared" si="45"/>
        <v>5304.024184167807</v>
      </c>
      <c r="O277" s="108">
        <f t="shared" si="44"/>
        <v>5304.024184167807</v>
      </c>
      <c r="P277" s="71">
        <v>0</v>
      </c>
      <c r="Q277" s="124" t="s">
        <v>393</v>
      </c>
      <c r="R277" s="78">
        <v>9500</v>
      </c>
      <c r="S277" s="163"/>
    </row>
    <row r="278" spans="1:18" s="29" customFormat="1" ht="24">
      <c r="A278" s="144" t="s">
        <v>193</v>
      </c>
      <c r="B278" s="18" t="s">
        <v>499</v>
      </c>
      <c r="C278" s="46" t="s">
        <v>327</v>
      </c>
      <c r="D278" s="77">
        <v>1000</v>
      </c>
      <c r="E278" s="77">
        <v>1000</v>
      </c>
      <c r="F278" s="77">
        <v>1000</v>
      </c>
      <c r="G278" s="77">
        <v>1000</v>
      </c>
      <c r="H278" s="77">
        <v>1000</v>
      </c>
      <c r="I278" s="71">
        <f t="shared" si="46"/>
        <v>63.91164853706237</v>
      </c>
      <c r="J278" s="71">
        <v>64</v>
      </c>
      <c r="K278" s="71">
        <v>64</v>
      </c>
      <c r="L278" s="192">
        <v>64</v>
      </c>
      <c r="M278" s="192">
        <v>64</v>
      </c>
      <c r="N278" s="71">
        <f t="shared" si="45"/>
        <v>575.5582426853118</v>
      </c>
      <c r="O278" s="108">
        <f t="shared" si="44"/>
        <v>575.5582426853118</v>
      </c>
      <c r="P278" s="71">
        <v>0</v>
      </c>
      <c r="Q278" s="124" t="s">
        <v>393</v>
      </c>
      <c r="R278" s="78">
        <v>1000</v>
      </c>
    </row>
    <row r="279" spans="1:21" s="32" customFormat="1" ht="12">
      <c r="A279" s="144" t="s">
        <v>194</v>
      </c>
      <c r="B279" s="20" t="s">
        <v>419</v>
      </c>
      <c r="C279" s="47"/>
      <c r="D279" s="77">
        <f aca="true" t="shared" si="48" ref="D279:M279">SUM(D280:D281)</f>
        <v>3400</v>
      </c>
      <c r="E279" s="77">
        <f t="shared" si="48"/>
        <v>3400</v>
      </c>
      <c r="F279" s="77">
        <f t="shared" si="48"/>
        <v>3400</v>
      </c>
      <c r="G279" s="77">
        <f t="shared" si="48"/>
        <v>3400</v>
      </c>
      <c r="H279" s="77">
        <f t="shared" si="48"/>
        <v>1900</v>
      </c>
      <c r="I279" s="71">
        <f t="shared" si="46"/>
        <v>121.4321322204185</v>
      </c>
      <c r="J279" s="105">
        <f t="shared" si="48"/>
        <v>63</v>
      </c>
      <c r="K279" s="105">
        <f t="shared" si="48"/>
        <v>26</v>
      </c>
      <c r="L279" s="187">
        <f t="shared" si="48"/>
        <v>26</v>
      </c>
      <c r="M279" s="187">
        <f t="shared" si="48"/>
        <v>26</v>
      </c>
      <c r="N279" s="71">
        <f t="shared" si="45"/>
        <v>1131.6305523244666</v>
      </c>
      <c r="O279" s="108">
        <f t="shared" si="44"/>
        <v>1131.6305523244666</v>
      </c>
      <c r="P279" s="105">
        <f>SUM(P280:P281)</f>
        <v>0</v>
      </c>
      <c r="Q279" s="119"/>
      <c r="R279" s="78">
        <f>SUM(R280:R281)</f>
        <v>975</v>
      </c>
      <c r="S279" s="165"/>
      <c r="T279" s="29"/>
      <c r="U279" s="165"/>
    </row>
    <row r="280" spans="1:21" ht="36">
      <c r="A280" s="143" t="s">
        <v>195</v>
      </c>
      <c r="B280" s="17" t="s">
        <v>332</v>
      </c>
      <c r="C280" s="35" t="s">
        <v>327</v>
      </c>
      <c r="D280" s="75">
        <v>3000</v>
      </c>
      <c r="E280" s="75">
        <v>3000</v>
      </c>
      <c r="F280" s="75">
        <v>3000</v>
      </c>
      <c r="G280" s="75">
        <v>3000</v>
      </c>
      <c r="H280" s="75">
        <v>1500</v>
      </c>
      <c r="I280" s="74">
        <f t="shared" si="46"/>
        <v>95.86747280559355</v>
      </c>
      <c r="J280" s="140">
        <v>37</v>
      </c>
      <c r="K280" s="74">
        <v>0</v>
      </c>
      <c r="L280" s="139">
        <v>0</v>
      </c>
      <c r="M280" s="139">
        <v>0</v>
      </c>
      <c r="N280" s="71">
        <f t="shared" si="45"/>
        <v>899.807255250342</v>
      </c>
      <c r="O280" s="108">
        <f t="shared" si="44"/>
        <v>899.807255250342</v>
      </c>
      <c r="P280" s="74">
        <v>0</v>
      </c>
      <c r="Q280" s="118" t="s">
        <v>386</v>
      </c>
      <c r="R280" s="101">
        <v>575</v>
      </c>
      <c r="S280" s="163"/>
      <c r="T280" s="22"/>
      <c r="U280" s="107"/>
    </row>
    <row r="281" spans="1:21" ht="24">
      <c r="A281" s="143" t="s">
        <v>196</v>
      </c>
      <c r="B281" s="19" t="s">
        <v>444</v>
      </c>
      <c r="C281" s="35" t="s">
        <v>330</v>
      </c>
      <c r="D281" s="75">
        <v>400</v>
      </c>
      <c r="E281" s="75">
        <v>400</v>
      </c>
      <c r="F281" s="75">
        <v>400</v>
      </c>
      <c r="G281" s="75">
        <v>400</v>
      </c>
      <c r="H281" s="75">
        <v>400</v>
      </c>
      <c r="I281" s="74">
        <f t="shared" si="46"/>
        <v>25.56465941482495</v>
      </c>
      <c r="J281" s="74">
        <v>26</v>
      </c>
      <c r="K281" s="74">
        <v>26</v>
      </c>
      <c r="L281" s="139">
        <v>26</v>
      </c>
      <c r="M281" s="139">
        <v>26</v>
      </c>
      <c r="N281" s="71">
        <f t="shared" si="45"/>
        <v>231.82329707412475</v>
      </c>
      <c r="O281" s="108">
        <f t="shared" si="44"/>
        <v>231.82329707412475</v>
      </c>
      <c r="P281" s="74">
        <v>0</v>
      </c>
      <c r="Q281" s="118" t="s">
        <v>386</v>
      </c>
      <c r="R281" s="76">
        <v>400</v>
      </c>
      <c r="S281" s="163"/>
      <c r="T281" s="22"/>
      <c r="U281" s="107"/>
    </row>
    <row r="282" spans="1:21" ht="12">
      <c r="A282" s="91" t="s">
        <v>438</v>
      </c>
      <c r="B282" s="16" t="s">
        <v>434</v>
      </c>
      <c r="C282" s="6"/>
      <c r="D282" s="81">
        <f>D284+D289+D302+D312+D313+D314</f>
        <v>48695</v>
      </c>
      <c r="E282" s="81">
        <f aca="true" t="shared" si="49" ref="E282:M282">E284+E289+E302+E312+E313+E314</f>
        <v>89735</v>
      </c>
      <c r="F282" s="81">
        <f t="shared" si="49"/>
        <v>67630</v>
      </c>
      <c r="G282" s="81">
        <f t="shared" si="49"/>
        <v>53935</v>
      </c>
      <c r="H282" s="81">
        <f t="shared" si="49"/>
        <v>44725</v>
      </c>
      <c r="I282" s="72">
        <f t="shared" si="46"/>
        <v>2858.4484808201146</v>
      </c>
      <c r="J282" s="81">
        <f>J284+J289+J302+J312+J313+J314</f>
        <v>6318</v>
      </c>
      <c r="K282" s="81">
        <f t="shared" si="49"/>
        <v>2397</v>
      </c>
      <c r="L282" s="195">
        <f t="shared" si="49"/>
        <v>3247</v>
      </c>
      <c r="M282" s="195">
        <f t="shared" si="49"/>
        <v>3604</v>
      </c>
      <c r="N282" s="72">
        <f t="shared" si="45"/>
        <v>35041.157542213645</v>
      </c>
      <c r="O282" s="109">
        <f t="shared" si="44"/>
        <v>29688.157542213645</v>
      </c>
      <c r="P282" s="81">
        <f>P284+P289+P302+P312+P313+P314</f>
        <v>5353</v>
      </c>
      <c r="Q282" s="121"/>
      <c r="R282" s="82">
        <f>R284+R289+R302+R312+R313+R314</f>
        <v>98840</v>
      </c>
      <c r="S282" s="157"/>
      <c r="T282" s="22"/>
      <c r="U282" s="107"/>
    </row>
    <row r="283" spans="1:21" ht="12">
      <c r="A283" s="91"/>
      <c r="B283" s="178" t="s">
        <v>486</v>
      </c>
      <c r="C283" s="6"/>
      <c r="D283" s="81">
        <f>D288+D292+D293+D294+D296+D297+D300+SUM(D303:D309)</f>
        <v>30000</v>
      </c>
      <c r="E283" s="81">
        <f>E288+E292+E293+E294+E296+E297+E300+SUM(E303:E309)</f>
        <v>70000</v>
      </c>
      <c r="F283" s="81">
        <f>F288+F292+F293+F294+F296+F297+F300+F301+SUM(F303:F309)</f>
        <v>43200</v>
      </c>
      <c r="G283" s="81">
        <f>G288+G292+G293+G294+G296+G297+G300+G301+SUM(G304:G310)</f>
        <v>22700</v>
      </c>
      <c r="H283" s="81">
        <f>H288+H292+H293+H294+H296+H297+H300+H301+SUM(H304:H310)</f>
        <v>10100</v>
      </c>
      <c r="I283" s="72">
        <f t="shared" si="46"/>
        <v>645.50765022433</v>
      </c>
      <c r="J283" s="81">
        <f>J288+J292+J293+J294+J296+J297+J300+J301+SUM(J304:J311)</f>
        <v>4519</v>
      </c>
      <c r="K283" s="81">
        <f>K288+K292+K293+K294+K296+K297+K300+K301+SUM(K304:K311)</f>
        <v>564</v>
      </c>
      <c r="L283" s="195">
        <f>L288+L292+L293+L294+L296+L297+L300+L301+SUM(L304:L311)</f>
        <v>1414</v>
      </c>
      <c r="M283" s="195">
        <f>M288+M292+M293+M294+M296+M297+M300+M301+SUM(M304:M311)</f>
        <v>1774</v>
      </c>
      <c r="N283" s="72">
        <f t="shared" si="45"/>
        <v>19519.450142522976</v>
      </c>
      <c r="O283" s="109">
        <f t="shared" si="44"/>
        <v>14406.450142522976</v>
      </c>
      <c r="P283" s="81">
        <f>P288+P292+P293+P294+P296+P297+P300+P301+SUM(P303:P310)</f>
        <v>5113</v>
      </c>
      <c r="Q283" s="121"/>
      <c r="R283" s="82">
        <f>R288+R292+R293+R294+R296+R297+R300+R301+SUM(R304:R311)</f>
        <v>70700</v>
      </c>
      <c r="S283" s="162"/>
      <c r="T283" s="22"/>
      <c r="U283" s="107"/>
    </row>
    <row r="284" spans="1:21" s="8" customFormat="1" ht="12">
      <c r="A284" s="94" t="s">
        <v>197</v>
      </c>
      <c r="B284" s="12" t="s">
        <v>312</v>
      </c>
      <c r="C284" s="38"/>
      <c r="D284" s="77">
        <f>SUM(D285:D288)</f>
        <v>1080</v>
      </c>
      <c r="E284" s="77">
        <f aca="true" t="shared" si="50" ref="E284:M284">SUM(E285:E288)</f>
        <v>1970</v>
      </c>
      <c r="F284" s="77">
        <f t="shared" si="50"/>
        <v>4080</v>
      </c>
      <c r="G284" s="77">
        <f t="shared" si="50"/>
        <v>3300</v>
      </c>
      <c r="H284" s="77">
        <f t="shared" si="50"/>
        <v>2950</v>
      </c>
      <c r="I284" s="71">
        <f t="shared" si="46"/>
        <v>188.53936318433398</v>
      </c>
      <c r="J284" s="105">
        <f>SUM(J285:J288)</f>
        <v>199</v>
      </c>
      <c r="K284" s="105">
        <f t="shared" si="50"/>
        <v>217</v>
      </c>
      <c r="L284" s="187">
        <f t="shared" si="50"/>
        <v>217</v>
      </c>
      <c r="M284" s="187">
        <f t="shared" si="50"/>
        <v>517</v>
      </c>
      <c r="N284" s="71">
        <f t="shared" si="45"/>
        <v>2005.1378574258945</v>
      </c>
      <c r="O284" s="108">
        <f t="shared" si="44"/>
        <v>2005.1378574258945</v>
      </c>
      <c r="P284" s="105">
        <f>SUM(P285:P288)</f>
        <v>0</v>
      </c>
      <c r="Q284" s="120"/>
      <c r="R284" s="78">
        <f>SUM(R285:R288)</f>
        <v>3130</v>
      </c>
      <c r="S284" s="22"/>
      <c r="T284" s="22"/>
      <c r="U284" s="22"/>
    </row>
    <row r="285" spans="1:21" s="8" customFormat="1" ht="24">
      <c r="A285" s="93" t="s">
        <v>198</v>
      </c>
      <c r="B285" s="19" t="s">
        <v>619</v>
      </c>
      <c r="C285" s="35" t="s">
        <v>323</v>
      </c>
      <c r="D285" s="75"/>
      <c r="E285" s="75">
        <v>300</v>
      </c>
      <c r="F285" s="75">
        <v>300</v>
      </c>
      <c r="G285" s="75">
        <v>1100</v>
      </c>
      <c r="H285" s="75">
        <v>600</v>
      </c>
      <c r="I285" s="74">
        <f t="shared" si="46"/>
        <v>38.34698912223742</v>
      </c>
      <c r="J285" s="74">
        <v>38</v>
      </c>
      <c r="K285" s="74">
        <v>45</v>
      </c>
      <c r="L285" s="139">
        <v>45</v>
      </c>
      <c r="M285" s="139">
        <v>45</v>
      </c>
      <c r="N285" s="71">
        <f t="shared" si="45"/>
        <v>319.9967916352434</v>
      </c>
      <c r="O285" s="108">
        <f t="shared" si="44"/>
        <v>319.9967916352434</v>
      </c>
      <c r="P285" s="74">
        <v>0</v>
      </c>
      <c r="Q285" s="120" t="s">
        <v>446</v>
      </c>
      <c r="R285" s="76">
        <v>600</v>
      </c>
      <c r="S285" s="115"/>
      <c r="T285" s="22"/>
      <c r="U285" s="22"/>
    </row>
    <row r="286" spans="1:21" s="8" customFormat="1" ht="12">
      <c r="A286" s="93" t="s">
        <v>199</v>
      </c>
      <c r="B286" s="19" t="s">
        <v>620</v>
      </c>
      <c r="C286" s="35" t="s">
        <v>322</v>
      </c>
      <c r="D286" s="75">
        <v>500</v>
      </c>
      <c r="E286" s="75">
        <v>800</v>
      </c>
      <c r="F286" s="75">
        <v>1000</v>
      </c>
      <c r="G286" s="75">
        <v>1100</v>
      </c>
      <c r="H286" s="75">
        <v>1230</v>
      </c>
      <c r="I286" s="74">
        <f t="shared" si="46"/>
        <v>78.61132770058671</v>
      </c>
      <c r="J286" s="74">
        <v>86</v>
      </c>
      <c r="K286" s="74">
        <v>93</v>
      </c>
      <c r="L286" s="139">
        <v>93</v>
      </c>
      <c r="M286" s="139">
        <v>93</v>
      </c>
      <c r="N286" s="71">
        <f t="shared" si="45"/>
        <v>660.9109327265987</v>
      </c>
      <c r="O286" s="108">
        <f t="shared" si="44"/>
        <v>660.9109327265987</v>
      </c>
      <c r="P286" s="74">
        <v>0</v>
      </c>
      <c r="Q286" s="120" t="s">
        <v>446</v>
      </c>
      <c r="R286" s="76">
        <v>1350</v>
      </c>
      <c r="S286" s="115"/>
      <c r="T286" s="22"/>
      <c r="U286" s="22"/>
    </row>
    <row r="287" spans="1:21" ht="24">
      <c r="A287" s="93" t="s">
        <v>200</v>
      </c>
      <c r="B287" s="19" t="s">
        <v>621</v>
      </c>
      <c r="C287" s="35" t="s">
        <v>322</v>
      </c>
      <c r="D287" s="75">
        <v>580</v>
      </c>
      <c r="E287" s="75">
        <v>870</v>
      </c>
      <c r="F287" s="75">
        <v>980</v>
      </c>
      <c r="G287" s="75">
        <v>1100</v>
      </c>
      <c r="H287" s="75">
        <v>1120</v>
      </c>
      <c r="I287" s="74">
        <f t="shared" si="46"/>
        <v>71.58104636150985</v>
      </c>
      <c r="J287" s="74">
        <v>75</v>
      </c>
      <c r="K287" s="74">
        <v>79</v>
      </c>
      <c r="L287" s="139">
        <v>79</v>
      </c>
      <c r="M287" s="139">
        <v>79</v>
      </c>
      <c r="N287" s="71">
        <f t="shared" si="45"/>
        <v>609.1891656973401</v>
      </c>
      <c r="O287" s="108">
        <f t="shared" si="44"/>
        <v>609.1891656973401</v>
      </c>
      <c r="P287" s="74">
        <v>0</v>
      </c>
      <c r="Q287" s="118" t="s">
        <v>446</v>
      </c>
      <c r="R287" s="76">
        <v>1180</v>
      </c>
      <c r="S287" s="163"/>
      <c r="T287" s="22"/>
      <c r="U287" s="107"/>
    </row>
    <row r="288" spans="1:21" ht="24">
      <c r="A288" s="93" t="s">
        <v>201</v>
      </c>
      <c r="B288" s="17" t="s">
        <v>622</v>
      </c>
      <c r="C288" s="35" t="s">
        <v>323</v>
      </c>
      <c r="D288" s="75"/>
      <c r="E288" s="75"/>
      <c r="F288" s="75">
        <v>1800</v>
      </c>
      <c r="G288" s="75">
        <v>0</v>
      </c>
      <c r="H288" s="75">
        <v>0</v>
      </c>
      <c r="I288" s="74">
        <f t="shared" si="46"/>
        <v>0</v>
      </c>
      <c r="J288" s="74">
        <v>0</v>
      </c>
      <c r="K288" s="98">
        <v>0</v>
      </c>
      <c r="L288" s="139">
        <v>0</v>
      </c>
      <c r="M288" s="139">
        <v>300</v>
      </c>
      <c r="N288" s="71">
        <f t="shared" si="45"/>
        <v>415.04096736671227</v>
      </c>
      <c r="O288" s="108">
        <f t="shared" si="44"/>
        <v>415.04096736671227</v>
      </c>
      <c r="P288" s="74">
        <v>0</v>
      </c>
      <c r="Q288" s="118" t="s">
        <v>385</v>
      </c>
      <c r="R288" s="76">
        <v>0</v>
      </c>
      <c r="S288" s="163"/>
      <c r="T288" s="22"/>
      <c r="U288" s="107"/>
    </row>
    <row r="289" spans="1:21" s="8" customFormat="1" ht="12">
      <c r="A289" s="94" t="s">
        <v>202</v>
      </c>
      <c r="B289" s="12" t="s">
        <v>313</v>
      </c>
      <c r="C289" s="38"/>
      <c r="D289" s="77">
        <f>SUM(D290:D300)</f>
        <v>20300</v>
      </c>
      <c r="E289" s="77">
        <f>SUM(E290:E300)</f>
        <v>35310</v>
      </c>
      <c r="F289" s="77">
        <f>SUM(F290:F301)</f>
        <v>26820</v>
      </c>
      <c r="G289" s="77">
        <f>SUM(G290:G301)</f>
        <v>35600</v>
      </c>
      <c r="H289" s="77">
        <f>SUM(H290:H301)</f>
        <v>28685</v>
      </c>
      <c r="I289" s="71">
        <f t="shared" si="46"/>
        <v>1833.305638285634</v>
      </c>
      <c r="J289" s="105">
        <f>SUM(J290:J301)</f>
        <v>1251</v>
      </c>
      <c r="K289" s="105">
        <f>SUM(K290:K301)</f>
        <v>1251</v>
      </c>
      <c r="L289" s="187">
        <f>SUM(L290:L301)</f>
        <v>1401</v>
      </c>
      <c r="M289" s="187">
        <f>SUM(M290:M301)</f>
        <v>1251</v>
      </c>
      <c r="N289" s="71">
        <f t="shared" si="45"/>
        <v>14530.797515115104</v>
      </c>
      <c r="O289" s="108">
        <f t="shared" si="44"/>
        <v>10327.797515115104</v>
      </c>
      <c r="P289" s="105">
        <f>SUM(P290:P301)</f>
        <v>4203</v>
      </c>
      <c r="Q289" s="120"/>
      <c r="R289" s="78">
        <f>SUM(R290:R301)</f>
        <v>19560</v>
      </c>
      <c r="S289" s="22"/>
      <c r="T289" s="22"/>
      <c r="U289" s="22"/>
    </row>
    <row r="290" spans="1:21" ht="12">
      <c r="A290" s="93" t="s">
        <v>203</v>
      </c>
      <c r="B290" s="19" t="s">
        <v>445</v>
      </c>
      <c r="C290" s="35" t="s">
        <v>323</v>
      </c>
      <c r="D290" s="75">
        <v>7800</v>
      </c>
      <c r="E290" s="75">
        <v>9050</v>
      </c>
      <c r="F290" s="75">
        <v>10300</v>
      </c>
      <c r="G290" s="75">
        <v>10300</v>
      </c>
      <c r="H290" s="75">
        <v>9310</v>
      </c>
      <c r="I290" s="74">
        <f t="shared" si="46"/>
        <v>595.0174478800507</v>
      </c>
      <c r="J290" s="74">
        <v>784</v>
      </c>
      <c r="K290" s="74">
        <v>784</v>
      </c>
      <c r="L290" s="139">
        <v>784</v>
      </c>
      <c r="M290" s="139">
        <v>784</v>
      </c>
      <c r="N290" s="71">
        <f t="shared" si="45"/>
        <v>6124.508685593037</v>
      </c>
      <c r="O290" s="108">
        <f t="shared" si="44"/>
        <v>6124.508685593037</v>
      </c>
      <c r="P290" s="74">
        <v>0</v>
      </c>
      <c r="Q290" s="118" t="s">
        <v>446</v>
      </c>
      <c r="R290" s="76">
        <v>12260</v>
      </c>
      <c r="S290" s="163"/>
      <c r="T290" s="22"/>
      <c r="U290" s="107"/>
    </row>
    <row r="291" spans="1:21" ht="24">
      <c r="A291" s="93" t="s">
        <v>204</v>
      </c>
      <c r="B291" s="19" t="s">
        <v>623</v>
      </c>
      <c r="C291" s="41" t="s">
        <v>326</v>
      </c>
      <c r="D291" s="75">
        <v>1700</v>
      </c>
      <c r="E291" s="75"/>
      <c r="F291" s="75"/>
      <c r="G291" s="75"/>
      <c r="H291" s="75"/>
      <c r="I291" s="74">
        <f t="shared" si="46"/>
        <v>0</v>
      </c>
      <c r="J291" s="74">
        <v>0</v>
      </c>
      <c r="K291" s="74">
        <v>0</v>
      </c>
      <c r="L291" s="139">
        <v>0</v>
      </c>
      <c r="M291" s="139">
        <v>0</v>
      </c>
      <c r="N291" s="71">
        <f t="shared" si="45"/>
        <v>108.64980251300602</v>
      </c>
      <c r="O291" s="108">
        <f t="shared" si="44"/>
        <v>108.64980251300602</v>
      </c>
      <c r="P291" s="74">
        <v>0</v>
      </c>
      <c r="Q291" s="118" t="s">
        <v>446</v>
      </c>
      <c r="R291" s="76"/>
      <c r="S291" s="163"/>
      <c r="T291" s="22"/>
      <c r="U291" s="107"/>
    </row>
    <row r="292" spans="1:21" ht="39" customHeight="1">
      <c r="A292" s="93" t="s">
        <v>205</v>
      </c>
      <c r="B292" s="17" t="s">
        <v>272</v>
      </c>
      <c r="C292" s="35" t="s">
        <v>323</v>
      </c>
      <c r="D292" s="75">
        <v>5000</v>
      </c>
      <c r="E292" s="75">
        <v>6000</v>
      </c>
      <c r="F292" s="75">
        <v>2000</v>
      </c>
      <c r="G292" s="75">
        <v>0</v>
      </c>
      <c r="H292" s="75"/>
      <c r="I292" s="74">
        <f t="shared" si="46"/>
        <v>0</v>
      </c>
      <c r="J292" s="74">
        <v>0</v>
      </c>
      <c r="K292" s="74">
        <v>0</v>
      </c>
      <c r="L292" s="139">
        <v>0</v>
      </c>
      <c r="M292" s="139">
        <v>0</v>
      </c>
      <c r="N292" s="71">
        <f t="shared" si="45"/>
        <v>830.8514309818107</v>
      </c>
      <c r="O292" s="108">
        <f t="shared" si="44"/>
        <v>830.8514309818107</v>
      </c>
      <c r="P292" s="74">
        <v>0</v>
      </c>
      <c r="Q292" s="118" t="s">
        <v>385</v>
      </c>
      <c r="R292" s="76"/>
      <c r="S292" s="163"/>
      <c r="T292" s="22"/>
      <c r="U292" s="107"/>
    </row>
    <row r="293" spans="1:21" ht="12">
      <c r="A293" s="93" t="s">
        <v>206</v>
      </c>
      <c r="B293" s="19" t="s">
        <v>306</v>
      </c>
      <c r="C293" s="35" t="s">
        <v>323</v>
      </c>
      <c r="D293" s="75"/>
      <c r="E293" s="75"/>
      <c r="F293" s="75"/>
      <c r="G293" s="75"/>
      <c r="H293" s="75">
        <v>4000</v>
      </c>
      <c r="I293" s="74">
        <f t="shared" si="46"/>
        <v>255.64659414824948</v>
      </c>
      <c r="J293" s="74">
        <v>0</v>
      </c>
      <c r="K293" s="98">
        <v>0</v>
      </c>
      <c r="L293" s="139">
        <v>0</v>
      </c>
      <c r="M293" s="139">
        <v>0</v>
      </c>
      <c r="N293" s="71">
        <f t="shared" si="45"/>
        <v>255.64659414824948</v>
      </c>
      <c r="O293" s="108">
        <f t="shared" si="44"/>
        <v>-0.35340585175052297</v>
      </c>
      <c r="P293" s="74">
        <v>256</v>
      </c>
      <c r="Q293" s="120" t="s">
        <v>385</v>
      </c>
      <c r="R293" s="76"/>
      <c r="S293" s="163"/>
      <c r="T293" s="22"/>
      <c r="U293" s="107"/>
    </row>
    <row r="294" spans="1:21" ht="69" customHeight="1">
      <c r="A294" s="93" t="s">
        <v>207</v>
      </c>
      <c r="B294" s="17" t="s">
        <v>645</v>
      </c>
      <c r="C294" s="35" t="s">
        <v>323</v>
      </c>
      <c r="D294" s="75"/>
      <c r="E294" s="75">
        <v>14000</v>
      </c>
      <c r="F294" s="75">
        <v>2000</v>
      </c>
      <c r="G294" s="75">
        <v>2000</v>
      </c>
      <c r="H294" s="75">
        <v>2000</v>
      </c>
      <c r="I294" s="74">
        <f t="shared" si="46"/>
        <v>127.82329707412474</v>
      </c>
      <c r="J294" s="140">
        <v>0</v>
      </c>
      <c r="K294" s="98">
        <v>0</v>
      </c>
      <c r="L294" s="139">
        <v>150</v>
      </c>
      <c r="M294" s="139">
        <v>0</v>
      </c>
      <c r="N294" s="71">
        <f t="shared" si="45"/>
        <v>1428.2329707412473</v>
      </c>
      <c r="O294" s="108">
        <f t="shared" si="44"/>
        <v>-1767.7670292587527</v>
      </c>
      <c r="P294" s="74">
        <v>3196</v>
      </c>
      <c r="Q294" s="118" t="s">
        <v>385</v>
      </c>
      <c r="R294" s="101">
        <v>0</v>
      </c>
      <c r="S294" s="163"/>
      <c r="T294" s="22"/>
      <c r="U294" s="107"/>
    </row>
    <row r="295" spans="1:21" ht="27.75" customHeight="1">
      <c r="A295" s="93" t="s">
        <v>208</v>
      </c>
      <c r="B295" s="19" t="s">
        <v>646</v>
      </c>
      <c r="C295" s="43" t="s">
        <v>322</v>
      </c>
      <c r="D295" s="75">
        <v>800</v>
      </c>
      <c r="E295" s="75">
        <v>860</v>
      </c>
      <c r="F295" s="75">
        <v>920</v>
      </c>
      <c r="G295" s="75">
        <v>1000</v>
      </c>
      <c r="H295" s="75">
        <v>4675</v>
      </c>
      <c r="I295" s="74">
        <f t="shared" si="46"/>
        <v>298.78695691076655</v>
      </c>
      <c r="J295" s="74">
        <v>32</v>
      </c>
      <c r="K295" s="74">
        <v>32</v>
      </c>
      <c r="L295" s="139">
        <v>32</v>
      </c>
      <c r="M295" s="139">
        <v>32</v>
      </c>
      <c r="N295" s="71">
        <f t="shared" si="45"/>
        <v>655.5906586734499</v>
      </c>
      <c r="O295" s="108">
        <f t="shared" si="44"/>
        <v>415.59065867344987</v>
      </c>
      <c r="P295" s="74">
        <v>240</v>
      </c>
      <c r="Q295" s="118" t="s">
        <v>446</v>
      </c>
      <c r="R295" s="76">
        <v>500</v>
      </c>
      <c r="S295" s="163"/>
      <c r="T295" s="22"/>
      <c r="U295" s="107"/>
    </row>
    <row r="296" spans="1:21" ht="21" customHeight="1">
      <c r="A296" s="93" t="s">
        <v>209</v>
      </c>
      <c r="B296" s="17" t="s">
        <v>399</v>
      </c>
      <c r="C296" s="35" t="s">
        <v>323</v>
      </c>
      <c r="D296" s="75"/>
      <c r="E296" s="75"/>
      <c r="F296" s="75">
        <v>2600</v>
      </c>
      <c r="G296" s="75">
        <v>1300</v>
      </c>
      <c r="H296" s="75"/>
      <c r="I296" s="74">
        <f t="shared" si="46"/>
        <v>0</v>
      </c>
      <c r="J296" s="74">
        <v>0</v>
      </c>
      <c r="K296" s="74">
        <v>0</v>
      </c>
      <c r="L296" s="139">
        <v>0</v>
      </c>
      <c r="M296" s="139">
        <v>0</v>
      </c>
      <c r="N296" s="71">
        <f t="shared" si="45"/>
        <v>249.25542929454323</v>
      </c>
      <c r="O296" s="108">
        <f t="shared" si="44"/>
        <v>249.25542929454323</v>
      </c>
      <c r="P296" s="74">
        <v>0</v>
      </c>
      <c r="Q296" s="118" t="s">
        <v>385</v>
      </c>
      <c r="R296" s="76"/>
      <c r="S296" s="163"/>
      <c r="T296" s="22"/>
      <c r="U296" s="107"/>
    </row>
    <row r="297" spans="1:21" ht="12">
      <c r="A297" s="93" t="s">
        <v>210</v>
      </c>
      <c r="B297" s="17" t="s">
        <v>647</v>
      </c>
      <c r="C297" s="35" t="s">
        <v>323</v>
      </c>
      <c r="D297" s="75"/>
      <c r="E297" s="75"/>
      <c r="F297" s="75"/>
      <c r="G297" s="75"/>
      <c r="H297" s="75">
        <v>0</v>
      </c>
      <c r="I297" s="74">
        <f t="shared" si="46"/>
        <v>0</v>
      </c>
      <c r="J297" s="74">
        <v>0</v>
      </c>
      <c r="K297" s="74">
        <v>0</v>
      </c>
      <c r="L297" s="139">
        <v>0</v>
      </c>
      <c r="M297" s="139">
        <v>0</v>
      </c>
      <c r="N297" s="71">
        <f t="shared" si="45"/>
        <v>0</v>
      </c>
      <c r="O297" s="108">
        <f t="shared" si="44"/>
        <v>0</v>
      </c>
      <c r="P297" s="74">
        <v>0</v>
      </c>
      <c r="Q297" s="118" t="s">
        <v>385</v>
      </c>
      <c r="R297" s="76"/>
      <c r="S297" s="163"/>
      <c r="T297" s="22"/>
      <c r="U297" s="107"/>
    </row>
    <row r="298" spans="1:21" ht="17.25" customHeight="1">
      <c r="A298" s="93" t="s">
        <v>211</v>
      </c>
      <c r="B298" s="17" t="s">
        <v>450</v>
      </c>
      <c r="C298" s="35" t="s">
        <v>323</v>
      </c>
      <c r="D298" s="75">
        <v>4900</v>
      </c>
      <c r="E298" s="75">
        <v>5400</v>
      </c>
      <c r="F298" s="75">
        <v>6000</v>
      </c>
      <c r="G298" s="75">
        <v>6600</v>
      </c>
      <c r="H298" s="75">
        <v>7200</v>
      </c>
      <c r="I298" s="74">
        <f t="shared" si="46"/>
        <v>460.16386946684906</v>
      </c>
      <c r="J298" s="140">
        <v>435</v>
      </c>
      <c r="K298" s="98">
        <v>435</v>
      </c>
      <c r="L298" s="139">
        <v>435</v>
      </c>
      <c r="M298" s="139">
        <v>435</v>
      </c>
      <c r="N298" s="71">
        <f t="shared" si="45"/>
        <v>3663.7406209655774</v>
      </c>
      <c r="O298" s="108">
        <f t="shared" si="44"/>
        <v>3663.7406209655774</v>
      </c>
      <c r="P298" s="74">
        <v>0</v>
      </c>
      <c r="Q298" s="118" t="s">
        <v>446</v>
      </c>
      <c r="R298" s="101">
        <v>6800</v>
      </c>
      <c r="S298" s="163"/>
      <c r="T298" s="22"/>
      <c r="U298" s="107"/>
    </row>
    <row r="299" spans="1:21" ht="29.25" customHeight="1">
      <c r="A299" s="93" t="s">
        <v>212</v>
      </c>
      <c r="B299" s="19" t="s">
        <v>649</v>
      </c>
      <c r="C299" s="35" t="s">
        <v>323</v>
      </c>
      <c r="D299" s="75">
        <v>100</v>
      </c>
      <c r="E299" s="75"/>
      <c r="F299" s="75"/>
      <c r="G299" s="75"/>
      <c r="H299" s="75"/>
      <c r="I299" s="74">
        <f t="shared" si="46"/>
        <v>0</v>
      </c>
      <c r="J299" s="74">
        <v>0</v>
      </c>
      <c r="K299" s="74">
        <v>0</v>
      </c>
      <c r="L299" s="139">
        <v>0</v>
      </c>
      <c r="M299" s="139">
        <v>0</v>
      </c>
      <c r="N299" s="71">
        <f t="shared" si="45"/>
        <v>6.391164853706237</v>
      </c>
      <c r="O299" s="108">
        <f t="shared" si="44"/>
        <v>6.391164853706237</v>
      </c>
      <c r="P299" s="74">
        <v>0</v>
      </c>
      <c r="Q299" s="118" t="s">
        <v>446</v>
      </c>
      <c r="R299" s="76"/>
      <c r="S299" s="163"/>
      <c r="T299" s="22"/>
      <c r="U299" s="107"/>
    </row>
    <row r="300" spans="1:21" ht="16.5" customHeight="1">
      <c r="A300" s="93" t="s">
        <v>213</v>
      </c>
      <c r="B300" s="19" t="s">
        <v>305</v>
      </c>
      <c r="C300" s="35" t="s">
        <v>323</v>
      </c>
      <c r="D300" s="75"/>
      <c r="E300" s="75"/>
      <c r="F300" s="75"/>
      <c r="G300" s="75"/>
      <c r="H300" s="75"/>
      <c r="I300" s="74">
        <f t="shared" si="46"/>
        <v>0</v>
      </c>
      <c r="J300" s="74">
        <v>0</v>
      </c>
      <c r="K300" s="98">
        <v>0</v>
      </c>
      <c r="L300" s="139">
        <v>0</v>
      </c>
      <c r="M300" s="139">
        <v>0</v>
      </c>
      <c r="N300" s="71">
        <f t="shared" si="45"/>
        <v>0</v>
      </c>
      <c r="O300" s="108">
        <f t="shared" si="44"/>
        <v>0</v>
      </c>
      <c r="P300" s="74">
        <v>0</v>
      </c>
      <c r="Q300" s="120" t="s">
        <v>385</v>
      </c>
      <c r="R300" s="76"/>
      <c r="S300" s="163"/>
      <c r="T300" s="22"/>
      <c r="U300" s="107"/>
    </row>
    <row r="301" spans="1:21" ht="39.75" customHeight="1">
      <c r="A301" s="93" t="s">
        <v>345</v>
      </c>
      <c r="B301" s="19" t="s">
        <v>346</v>
      </c>
      <c r="C301" s="35" t="s">
        <v>323</v>
      </c>
      <c r="D301" s="75"/>
      <c r="E301" s="75"/>
      <c r="F301" s="75">
        <v>3000</v>
      </c>
      <c r="G301" s="75">
        <v>14400</v>
      </c>
      <c r="H301" s="75">
        <v>1500</v>
      </c>
      <c r="I301" s="74">
        <f t="shared" si="46"/>
        <v>95.86747280559355</v>
      </c>
      <c r="J301" s="74">
        <v>0</v>
      </c>
      <c r="K301" s="74">
        <v>0</v>
      </c>
      <c r="L301" s="139">
        <v>0</v>
      </c>
      <c r="M301" s="139">
        <v>0</v>
      </c>
      <c r="N301" s="71">
        <f t="shared" si="45"/>
        <v>1207.9301573504786</v>
      </c>
      <c r="O301" s="108">
        <f t="shared" si="44"/>
        <v>696.9301573504786</v>
      </c>
      <c r="P301" s="74">
        <v>511</v>
      </c>
      <c r="Q301" s="120" t="s">
        <v>385</v>
      </c>
      <c r="R301" s="76"/>
      <c r="S301" s="163"/>
      <c r="T301" s="22"/>
      <c r="U301" s="107"/>
    </row>
    <row r="302" spans="1:21" s="32" customFormat="1" ht="12">
      <c r="A302" s="94" t="s">
        <v>214</v>
      </c>
      <c r="B302" s="20" t="s">
        <v>502</v>
      </c>
      <c r="C302" s="46"/>
      <c r="D302" s="77">
        <f>SUM(D303:D310)</f>
        <v>25000</v>
      </c>
      <c r="E302" s="77">
        <f>SUM(E303:E310)</f>
        <v>50000</v>
      </c>
      <c r="F302" s="77">
        <f>SUM(F303:F310)</f>
        <v>31800</v>
      </c>
      <c r="G302" s="77">
        <f>SUM(G303:G310)</f>
        <v>10000</v>
      </c>
      <c r="H302" s="77">
        <f>SUM(H303:H310)</f>
        <v>7600</v>
      </c>
      <c r="I302" s="71">
        <f t="shared" si="46"/>
        <v>485.728528881674</v>
      </c>
      <c r="J302" s="189">
        <f>SUM(J303:J311)</f>
        <v>4519</v>
      </c>
      <c r="K302" s="189">
        <f>SUM(K303:K311)</f>
        <v>564</v>
      </c>
      <c r="L302" s="187">
        <f>SUM(L303:L311)</f>
        <v>1264</v>
      </c>
      <c r="M302" s="187">
        <f>SUM(M303:M311)</f>
        <v>1474</v>
      </c>
      <c r="N302" s="71">
        <f t="shared" si="45"/>
        <v>15771.609078010559</v>
      </c>
      <c r="O302" s="108">
        <f t="shared" si="44"/>
        <v>14621.609078010559</v>
      </c>
      <c r="P302" s="105">
        <f>SUM(P303:P310)</f>
        <v>1150</v>
      </c>
      <c r="Q302" s="119"/>
      <c r="R302" s="78">
        <f>SUM(R303:R311)</f>
        <v>70700</v>
      </c>
      <c r="S302" s="165"/>
      <c r="T302" s="29"/>
      <c r="U302" s="165"/>
    </row>
    <row r="303" spans="1:21" ht="35.25" customHeight="1">
      <c r="A303" s="93" t="s">
        <v>215</v>
      </c>
      <c r="B303" s="19" t="s">
        <v>265</v>
      </c>
      <c r="C303" s="35" t="s">
        <v>323</v>
      </c>
      <c r="D303" s="75">
        <v>25000</v>
      </c>
      <c r="E303" s="75">
        <v>50000</v>
      </c>
      <c r="F303" s="75">
        <v>31500</v>
      </c>
      <c r="G303" s="75">
        <v>5000</v>
      </c>
      <c r="H303" s="75">
        <v>5000</v>
      </c>
      <c r="I303" s="74">
        <f t="shared" si="46"/>
        <v>319.5582426853118</v>
      </c>
      <c r="J303" s="140">
        <v>0</v>
      </c>
      <c r="K303" s="98">
        <v>0</v>
      </c>
      <c r="L303" s="139">
        <v>0</v>
      </c>
      <c r="M303" s="139">
        <v>0</v>
      </c>
      <c r="N303" s="71">
        <f t="shared" si="45"/>
        <v>7445.707054567765</v>
      </c>
      <c r="O303" s="108">
        <f t="shared" si="44"/>
        <v>6678.707054567765</v>
      </c>
      <c r="P303" s="74">
        <v>767</v>
      </c>
      <c r="Q303" s="120" t="s">
        <v>385</v>
      </c>
      <c r="R303" s="101">
        <v>0</v>
      </c>
      <c r="S303" s="163"/>
      <c r="T303" s="22"/>
      <c r="U303" s="107"/>
    </row>
    <row r="304" spans="1:21" ht="30" customHeight="1">
      <c r="A304" s="93" t="s">
        <v>216</v>
      </c>
      <c r="B304" s="17" t="s">
        <v>266</v>
      </c>
      <c r="C304" s="35" t="s">
        <v>323</v>
      </c>
      <c r="D304" s="75"/>
      <c r="E304" s="75"/>
      <c r="F304" s="75"/>
      <c r="G304" s="75"/>
      <c r="H304" s="75"/>
      <c r="I304" s="74">
        <f t="shared" si="46"/>
        <v>0</v>
      </c>
      <c r="J304" s="74">
        <v>0</v>
      </c>
      <c r="K304" s="74">
        <v>0</v>
      </c>
      <c r="L304" s="139">
        <v>0</v>
      </c>
      <c r="M304" s="139">
        <v>0</v>
      </c>
      <c r="N304" s="71">
        <f t="shared" si="45"/>
        <v>0</v>
      </c>
      <c r="O304" s="108">
        <f t="shared" si="44"/>
        <v>0</v>
      </c>
      <c r="P304" s="74">
        <v>0</v>
      </c>
      <c r="Q304" s="118" t="s">
        <v>385</v>
      </c>
      <c r="R304" s="76"/>
      <c r="S304" s="163"/>
      <c r="T304" s="22"/>
      <c r="U304" s="107"/>
    </row>
    <row r="305" spans="1:21" ht="29.25" customHeight="1">
      <c r="A305" s="93" t="s">
        <v>217</v>
      </c>
      <c r="B305" s="17" t="s">
        <v>452</v>
      </c>
      <c r="C305" s="35" t="s">
        <v>323</v>
      </c>
      <c r="D305" s="75"/>
      <c r="E305" s="75"/>
      <c r="F305" s="75">
        <v>300</v>
      </c>
      <c r="G305" s="75">
        <v>3000</v>
      </c>
      <c r="H305" s="75">
        <v>600</v>
      </c>
      <c r="I305" s="74">
        <f t="shared" si="46"/>
        <v>38.34698912223742</v>
      </c>
      <c r="J305" s="140">
        <v>96</v>
      </c>
      <c r="K305" s="98">
        <v>64</v>
      </c>
      <c r="L305" s="139">
        <v>64</v>
      </c>
      <c r="M305" s="139">
        <v>64</v>
      </c>
      <c r="N305" s="71">
        <f t="shared" si="45"/>
        <v>537.2554292945432</v>
      </c>
      <c r="O305" s="108">
        <f t="shared" si="44"/>
        <v>537.2554292945432</v>
      </c>
      <c r="P305" s="74">
        <v>0</v>
      </c>
      <c r="Q305" s="118" t="s">
        <v>385</v>
      </c>
      <c r="R305" s="101">
        <v>1500</v>
      </c>
      <c r="S305" s="163"/>
      <c r="T305" s="22"/>
      <c r="U305" s="107"/>
    </row>
    <row r="306" spans="1:21" ht="12">
      <c r="A306" s="93" t="s">
        <v>218</v>
      </c>
      <c r="B306" s="17" t="s">
        <v>400</v>
      </c>
      <c r="C306" s="35" t="s">
        <v>323</v>
      </c>
      <c r="D306" s="75"/>
      <c r="E306" s="75"/>
      <c r="F306" s="75"/>
      <c r="G306" s="75"/>
      <c r="H306" s="75">
        <v>0</v>
      </c>
      <c r="I306" s="74">
        <f t="shared" si="46"/>
        <v>0</v>
      </c>
      <c r="J306" s="74">
        <v>0</v>
      </c>
      <c r="K306" s="98">
        <v>0</v>
      </c>
      <c r="L306" s="139">
        <v>0</v>
      </c>
      <c r="M306" s="139">
        <v>0</v>
      </c>
      <c r="N306" s="71">
        <f t="shared" si="45"/>
        <v>0</v>
      </c>
      <c r="O306" s="108">
        <f t="shared" si="44"/>
        <v>0</v>
      </c>
      <c r="P306" s="74">
        <v>0</v>
      </c>
      <c r="Q306" s="118" t="s">
        <v>385</v>
      </c>
      <c r="R306" s="76"/>
      <c r="S306" s="163"/>
      <c r="T306" s="22"/>
      <c r="U306" s="107"/>
    </row>
    <row r="307" spans="1:21" ht="36">
      <c r="A307" s="93" t="s">
        <v>219</v>
      </c>
      <c r="B307" s="17" t="s">
        <v>453</v>
      </c>
      <c r="C307" s="35" t="s">
        <v>323</v>
      </c>
      <c r="D307" s="75"/>
      <c r="E307" s="75"/>
      <c r="F307" s="75"/>
      <c r="G307" s="75">
        <v>2000</v>
      </c>
      <c r="H307" s="75">
        <v>2000</v>
      </c>
      <c r="I307" s="74">
        <f t="shared" si="46"/>
        <v>127.82329707412474</v>
      </c>
      <c r="J307" s="74">
        <v>77</v>
      </c>
      <c r="K307" s="98">
        <v>0</v>
      </c>
      <c r="L307" s="139">
        <v>0</v>
      </c>
      <c r="M307" s="139">
        <v>0</v>
      </c>
      <c r="N307" s="71">
        <f t="shared" si="45"/>
        <v>332.6465941482495</v>
      </c>
      <c r="O307" s="108">
        <f t="shared" si="44"/>
        <v>332.6465941482495</v>
      </c>
      <c r="P307" s="74">
        <v>0</v>
      </c>
      <c r="Q307" s="118" t="s">
        <v>385</v>
      </c>
      <c r="R307" s="76">
        <v>1200</v>
      </c>
      <c r="S307" s="163"/>
      <c r="T307" s="22"/>
      <c r="U307" s="107"/>
    </row>
    <row r="308" spans="1:21" ht="39" customHeight="1">
      <c r="A308" s="93" t="s">
        <v>220</v>
      </c>
      <c r="B308" s="17" t="s">
        <v>454</v>
      </c>
      <c r="C308" s="35" t="s">
        <v>323</v>
      </c>
      <c r="D308" s="75"/>
      <c r="E308" s="75"/>
      <c r="F308" s="75"/>
      <c r="G308" s="75"/>
      <c r="H308" s="75">
        <v>0</v>
      </c>
      <c r="I308" s="74">
        <f t="shared" si="46"/>
        <v>0</v>
      </c>
      <c r="J308" s="74">
        <v>767</v>
      </c>
      <c r="K308" s="98">
        <v>500</v>
      </c>
      <c r="L308" s="139">
        <v>1200</v>
      </c>
      <c r="M308" s="139">
        <v>1410</v>
      </c>
      <c r="N308" s="71">
        <f t="shared" si="45"/>
        <v>3877</v>
      </c>
      <c r="O308" s="108">
        <f t="shared" si="44"/>
        <v>3494</v>
      </c>
      <c r="P308" s="74">
        <v>383</v>
      </c>
      <c r="Q308" s="118" t="s">
        <v>385</v>
      </c>
      <c r="R308" s="76">
        <v>12000</v>
      </c>
      <c r="S308" s="163"/>
      <c r="T308" s="22"/>
      <c r="U308" s="107"/>
    </row>
    <row r="309" spans="1:21" ht="24.75" customHeight="1">
      <c r="A309" s="93" t="s">
        <v>221</v>
      </c>
      <c r="B309" s="17" t="s">
        <v>236</v>
      </c>
      <c r="C309" s="35" t="s">
        <v>323</v>
      </c>
      <c r="D309" s="75"/>
      <c r="E309" s="75"/>
      <c r="F309" s="75"/>
      <c r="G309" s="75"/>
      <c r="H309" s="75"/>
      <c r="I309" s="74">
        <f t="shared" si="46"/>
        <v>0</v>
      </c>
      <c r="J309" s="74">
        <v>3515</v>
      </c>
      <c r="K309" s="74">
        <v>0</v>
      </c>
      <c r="L309" s="139">
        <v>0</v>
      </c>
      <c r="M309" s="139">
        <v>0</v>
      </c>
      <c r="N309" s="71">
        <f t="shared" si="45"/>
        <v>3515</v>
      </c>
      <c r="O309" s="108">
        <f t="shared" si="44"/>
        <v>3515</v>
      </c>
      <c r="P309" s="74">
        <v>0</v>
      </c>
      <c r="Q309" s="118" t="s">
        <v>385</v>
      </c>
      <c r="R309" s="76">
        <v>55000</v>
      </c>
      <c r="S309" s="163"/>
      <c r="T309" s="22"/>
      <c r="U309" s="107"/>
    </row>
    <row r="310" spans="1:21" ht="24.75" customHeight="1">
      <c r="A310" s="93" t="s">
        <v>496</v>
      </c>
      <c r="B310" s="19" t="s">
        <v>497</v>
      </c>
      <c r="C310" s="35" t="s">
        <v>323</v>
      </c>
      <c r="D310" s="75"/>
      <c r="E310" s="75"/>
      <c r="F310" s="75"/>
      <c r="G310" s="75"/>
      <c r="H310" s="75">
        <v>0</v>
      </c>
      <c r="I310" s="74">
        <f t="shared" si="46"/>
        <v>0</v>
      </c>
      <c r="J310" s="140">
        <v>0</v>
      </c>
      <c r="K310" s="74">
        <v>0</v>
      </c>
      <c r="L310" s="139">
        <v>0</v>
      </c>
      <c r="M310" s="139">
        <v>0</v>
      </c>
      <c r="N310" s="71">
        <f t="shared" si="45"/>
        <v>0</v>
      </c>
      <c r="O310" s="108">
        <f t="shared" si="44"/>
        <v>0</v>
      </c>
      <c r="P310" s="74">
        <v>0</v>
      </c>
      <c r="Q310" s="118" t="s">
        <v>446</v>
      </c>
      <c r="R310" s="101">
        <v>0</v>
      </c>
      <c r="S310" s="172"/>
      <c r="T310" s="22"/>
      <c r="U310" s="107"/>
    </row>
    <row r="311" spans="1:21" ht="24.75" customHeight="1">
      <c r="A311" s="143" t="s">
        <v>668</v>
      </c>
      <c r="B311" s="148" t="s">
        <v>669</v>
      </c>
      <c r="C311" s="35" t="s">
        <v>323</v>
      </c>
      <c r="D311" s="75"/>
      <c r="E311" s="75"/>
      <c r="F311" s="75"/>
      <c r="G311" s="75"/>
      <c r="H311" s="75"/>
      <c r="I311" s="74"/>
      <c r="J311" s="140">
        <v>64</v>
      </c>
      <c r="K311" s="74"/>
      <c r="L311" s="139"/>
      <c r="M311" s="139"/>
      <c r="N311" s="71">
        <f t="shared" si="45"/>
        <v>64</v>
      </c>
      <c r="O311" s="108">
        <f t="shared" si="44"/>
        <v>64</v>
      </c>
      <c r="P311" s="74"/>
      <c r="Q311" s="141" t="s">
        <v>385</v>
      </c>
      <c r="R311" s="101">
        <v>1000</v>
      </c>
      <c r="S311" s="115"/>
      <c r="T311" s="22"/>
      <c r="U311" s="107"/>
    </row>
    <row r="312" spans="1:21" s="32" customFormat="1" ht="37.5" customHeight="1">
      <c r="A312" s="94" t="s">
        <v>222</v>
      </c>
      <c r="B312" s="18" t="s">
        <v>455</v>
      </c>
      <c r="C312" s="46" t="s">
        <v>322</v>
      </c>
      <c r="D312" s="77">
        <v>1815</v>
      </c>
      <c r="E312" s="77">
        <v>1935</v>
      </c>
      <c r="F312" s="77">
        <v>4000</v>
      </c>
      <c r="G312" s="77">
        <v>4200</v>
      </c>
      <c r="H312" s="77">
        <v>4400</v>
      </c>
      <c r="I312" s="71">
        <f t="shared" si="46"/>
        <v>281.2112535630744</v>
      </c>
      <c r="J312" s="71">
        <v>294</v>
      </c>
      <c r="K312" s="71">
        <v>307</v>
      </c>
      <c r="L312" s="192">
        <v>307</v>
      </c>
      <c r="M312" s="192">
        <v>307</v>
      </c>
      <c r="N312" s="71">
        <f t="shared" si="45"/>
        <v>2259.95545358097</v>
      </c>
      <c r="O312" s="108">
        <f t="shared" si="44"/>
        <v>2259.95545358097</v>
      </c>
      <c r="P312" s="71">
        <v>0</v>
      </c>
      <c r="Q312" s="118" t="s">
        <v>446</v>
      </c>
      <c r="R312" s="78">
        <v>4600</v>
      </c>
      <c r="S312" s="176"/>
      <c r="T312" s="29"/>
      <c r="U312" s="165"/>
    </row>
    <row r="313" spans="1:21" s="32" customFormat="1" ht="27" customHeight="1">
      <c r="A313" s="94" t="s">
        <v>223</v>
      </c>
      <c r="B313" s="20" t="s">
        <v>456</v>
      </c>
      <c r="C313" s="46" t="s">
        <v>323</v>
      </c>
      <c r="D313" s="77">
        <v>300</v>
      </c>
      <c r="E313" s="77">
        <v>100</v>
      </c>
      <c r="F313" s="77">
        <v>350</v>
      </c>
      <c r="G313" s="77">
        <v>150</v>
      </c>
      <c r="H313" s="77">
        <v>400</v>
      </c>
      <c r="I313" s="71">
        <f t="shared" si="46"/>
        <v>25.56465941482495</v>
      </c>
      <c r="J313" s="71">
        <v>10</v>
      </c>
      <c r="K313" s="71">
        <v>13</v>
      </c>
      <c r="L313" s="192">
        <v>13</v>
      </c>
      <c r="M313" s="192">
        <v>10</v>
      </c>
      <c r="N313" s="71">
        <f t="shared" si="45"/>
        <v>129.08514309818108</v>
      </c>
      <c r="O313" s="108">
        <f t="shared" si="44"/>
        <v>129.08514309818108</v>
      </c>
      <c r="P313" s="71">
        <v>0</v>
      </c>
      <c r="Q313" s="118" t="s">
        <v>446</v>
      </c>
      <c r="R313" s="78">
        <v>150</v>
      </c>
      <c r="S313" s="176"/>
      <c r="T313" s="29"/>
      <c r="U313" s="165"/>
    </row>
    <row r="314" spans="1:21" s="32" customFormat="1" ht="53.25" customHeight="1">
      <c r="A314" s="94" t="s">
        <v>224</v>
      </c>
      <c r="B314" s="20" t="s">
        <v>457</v>
      </c>
      <c r="C314" s="46" t="s">
        <v>323</v>
      </c>
      <c r="D314" s="77">
        <v>200</v>
      </c>
      <c r="E314" s="77">
        <v>420</v>
      </c>
      <c r="F314" s="77">
        <v>580</v>
      </c>
      <c r="G314" s="77">
        <v>685</v>
      </c>
      <c r="H314" s="77">
        <v>690</v>
      </c>
      <c r="I314" s="71">
        <f t="shared" si="46"/>
        <v>44.09903749057303</v>
      </c>
      <c r="J314" s="71">
        <v>45</v>
      </c>
      <c r="K314" s="71">
        <v>45</v>
      </c>
      <c r="L314" s="192">
        <v>45</v>
      </c>
      <c r="M314" s="192">
        <v>45</v>
      </c>
      <c r="N314" s="71">
        <f t="shared" si="45"/>
        <v>344.5724949829356</v>
      </c>
      <c r="O314" s="108">
        <f t="shared" si="44"/>
        <v>344.5724949829356</v>
      </c>
      <c r="P314" s="71">
        <v>0</v>
      </c>
      <c r="Q314" s="118" t="s">
        <v>446</v>
      </c>
      <c r="R314" s="78">
        <v>700</v>
      </c>
      <c r="S314" s="176"/>
      <c r="T314" s="29"/>
      <c r="U314" s="165"/>
    </row>
    <row r="315" spans="1:21" ht="24">
      <c r="A315" s="91" t="s">
        <v>439</v>
      </c>
      <c r="B315" s="16" t="s">
        <v>435</v>
      </c>
      <c r="C315" s="6"/>
      <c r="D315" s="81">
        <f>D317+D324+D327+D328</f>
        <v>8850</v>
      </c>
      <c r="E315" s="81">
        <f aca="true" t="shared" si="51" ref="E315:M315">E317+E324+E327+E328</f>
        <v>8850</v>
      </c>
      <c r="F315" s="81">
        <f t="shared" si="51"/>
        <v>12600</v>
      </c>
      <c r="G315" s="81">
        <f t="shared" si="51"/>
        <v>9900</v>
      </c>
      <c r="H315" s="81">
        <f t="shared" si="51"/>
        <v>7450</v>
      </c>
      <c r="I315" s="72">
        <f t="shared" si="46"/>
        <v>476.14178160111464</v>
      </c>
      <c r="J315" s="81">
        <f>J317+J324+J327+J328</f>
        <v>568</v>
      </c>
      <c r="K315" s="81">
        <f t="shared" si="51"/>
        <v>591</v>
      </c>
      <c r="L315" s="195">
        <f t="shared" si="51"/>
        <v>582</v>
      </c>
      <c r="M315" s="195">
        <f t="shared" si="51"/>
        <v>582</v>
      </c>
      <c r="N315" s="72">
        <f t="shared" si="45"/>
        <v>5368.390052791021</v>
      </c>
      <c r="O315" s="109">
        <f t="shared" si="44"/>
        <v>4990.390052791021</v>
      </c>
      <c r="P315" s="81">
        <f>P317+P324+P327+P328</f>
        <v>378</v>
      </c>
      <c r="Q315" s="121"/>
      <c r="R315" s="82">
        <f>R317+R324+R327+R328</f>
        <v>8900</v>
      </c>
      <c r="S315" s="107"/>
      <c r="T315" s="22"/>
      <c r="U315" s="107"/>
    </row>
    <row r="316" spans="1:21" ht="12">
      <c r="A316" s="91"/>
      <c r="B316" s="178" t="s">
        <v>486</v>
      </c>
      <c r="C316" s="6"/>
      <c r="D316" s="81">
        <f>D329</f>
        <v>4500</v>
      </c>
      <c r="E316" s="81">
        <f>E329</f>
        <v>3500</v>
      </c>
      <c r="F316" s="81">
        <f>F321+F323+F329</f>
        <v>7200</v>
      </c>
      <c r="G316" s="81">
        <f>G321+G323+G329</f>
        <v>4600</v>
      </c>
      <c r="H316" s="81">
        <f>H321+H323+H329</f>
        <v>2600</v>
      </c>
      <c r="I316" s="72">
        <f t="shared" si="46"/>
        <v>166.17028619636216</v>
      </c>
      <c r="J316" s="81">
        <f>J321+J323+J329</f>
        <v>166</v>
      </c>
      <c r="K316" s="81">
        <f>K321+K323+K329</f>
        <v>166</v>
      </c>
      <c r="L316" s="195">
        <f>L321+L323+L329</f>
        <v>166</v>
      </c>
      <c r="M316" s="195">
        <f>M321+M323+M329</f>
        <v>166</v>
      </c>
      <c r="N316" s="72">
        <f t="shared" si="45"/>
        <v>2095.620927230197</v>
      </c>
      <c r="O316" s="109">
        <f t="shared" si="44"/>
        <v>1814.6209272301971</v>
      </c>
      <c r="P316" s="81">
        <f>P321+P323+P329</f>
        <v>281</v>
      </c>
      <c r="Q316" s="121"/>
      <c r="R316" s="82">
        <f>R321+R323+R329</f>
        <v>2600</v>
      </c>
      <c r="S316" s="171"/>
      <c r="T316" s="22"/>
      <c r="U316" s="107"/>
    </row>
    <row r="317" spans="1:21" ht="12">
      <c r="A317" s="94" t="s">
        <v>227</v>
      </c>
      <c r="B317" s="180" t="s">
        <v>304</v>
      </c>
      <c r="C317" s="43"/>
      <c r="D317" s="77">
        <f>SUM(D318:D320)</f>
        <v>1450</v>
      </c>
      <c r="E317" s="77">
        <f>SUM(E318:E320)</f>
        <v>2100</v>
      </c>
      <c r="F317" s="77">
        <f>SUM(F318:F323)</f>
        <v>5700</v>
      </c>
      <c r="G317" s="77">
        <f>SUM(G318:G323)</f>
        <v>2800</v>
      </c>
      <c r="H317" s="77">
        <f>SUM(H318:H323)</f>
        <v>3500</v>
      </c>
      <c r="I317" s="71">
        <f t="shared" si="46"/>
        <v>223.6907698797183</v>
      </c>
      <c r="J317" s="105">
        <f>SUM(J318:J323)</f>
        <v>204</v>
      </c>
      <c r="K317" s="105">
        <f>SUM(K318:K323)</f>
        <v>198</v>
      </c>
      <c r="L317" s="187">
        <f>SUM(L318:L323)</f>
        <v>195</v>
      </c>
      <c r="M317" s="187">
        <f>SUM(M318:M323)</f>
        <v>195</v>
      </c>
      <c r="N317" s="71">
        <f t="shared" si="45"/>
        <v>1785.8261347513198</v>
      </c>
      <c r="O317" s="108">
        <f t="shared" si="44"/>
        <v>1407.8261347513198</v>
      </c>
      <c r="P317" s="105">
        <f>SUM(P318:P323)</f>
        <v>378</v>
      </c>
      <c r="Q317" s="120"/>
      <c r="R317" s="78">
        <f>SUM(R318:R323)</f>
        <v>3200</v>
      </c>
      <c r="S317" s="107"/>
      <c r="T317" s="22"/>
      <c r="U317" s="107"/>
    </row>
    <row r="318" spans="1:21" ht="24">
      <c r="A318" s="93" t="s">
        <v>228</v>
      </c>
      <c r="B318" s="181" t="s">
        <v>458</v>
      </c>
      <c r="C318" s="43"/>
      <c r="D318" s="85">
        <v>250</v>
      </c>
      <c r="E318" s="85">
        <v>100</v>
      </c>
      <c r="F318" s="85">
        <v>100</v>
      </c>
      <c r="G318" s="85">
        <v>100</v>
      </c>
      <c r="H318" s="85">
        <v>100</v>
      </c>
      <c r="I318" s="74">
        <f t="shared" si="46"/>
        <v>6.391164853706237</v>
      </c>
      <c r="J318" s="74">
        <v>6</v>
      </c>
      <c r="K318" s="74">
        <v>13</v>
      </c>
      <c r="L318" s="139">
        <v>13</v>
      </c>
      <c r="M318" s="139">
        <v>13</v>
      </c>
      <c r="N318" s="71">
        <f t="shared" si="45"/>
        <v>86.54257154909054</v>
      </c>
      <c r="O318" s="108">
        <f t="shared" si="44"/>
        <v>86.54257154909054</v>
      </c>
      <c r="P318" s="74">
        <v>0</v>
      </c>
      <c r="Q318" s="120" t="s">
        <v>237</v>
      </c>
      <c r="R318" s="88">
        <v>100</v>
      </c>
      <c r="S318" s="107"/>
      <c r="T318" s="22"/>
      <c r="U318" s="107"/>
    </row>
    <row r="319" spans="1:21" ht="12">
      <c r="A319" s="93" t="s">
        <v>230</v>
      </c>
      <c r="B319" s="181" t="s">
        <v>650</v>
      </c>
      <c r="C319" s="43"/>
      <c r="D319" s="85">
        <v>900</v>
      </c>
      <c r="E319" s="85">
        <v>1000</v>
      </c>
      <c r="F319" s="85">
        <v>1100</v>
      </c>
      <c r="G319" s="85">
        <v>1100</v>
      </c>
      <c r="H319" s="85">
        <v>1200</v>
      </c>
      <c r="I319" s="74">
        <f t="shared" si="46"/>
        <v>76.69397824447483</v>
      </c>
      <c r="J319" s="74">
        <v>96</v>
      </c>
      <c r="K319" s="74">
        <v>83</v>
      </c>
      <c r="L319" s="139">
        <v>80</v>
      </c>
      <c r="M319" s="139">
        <v>80</v>
      </c>
      <c r="N319" s="71">
        <f t="shared" si="45"/>
        <v>677.7317372464305</v>
      </c>
      <c r="O319" s="108">
        <f t="shared" si="44"/>
        <v>677.7317372464305</v>
      </c>
      <c r="P319" s="74">
        <v>0</v>
      </c>
      <c r="Q319" s="120" t="s">
        <v>237</v>
      </c>
      <c r="R319" s="88">
        <v>1500</v>
      </c>
      <c r="S319" s="107"/>
      <c r="T319" s="22"/>
      <c r="U319" s="107"/>
    </row>
    <row r="320" spans="1:21" ht="12">
      <c r="A320" s="93" t="s">
        <v>229</v>
      </c>
      <c r="B320" s="182" t="s">
        <v>267</v>
      </c>
      <c r="C320" s="50"/>
      <c r="D320" s="85">
        <v>300</v>
      </c>
      <c r="E320" s="85">
        <v>1000</v>
      </c>
      <c r="F320" s="85">
        <v>300</v>
      </c>
      <c r="G320" s="85">
        <v>400</v>
      </c>
      <c r="H320" s="85">
        <v>1000</v>
      </c>
      <c r="I320" s="74">
        <f t="shared" si="46"/>
        <v>63.91164853706237</v>
      </c>
      <c r="J320" s="74">
        <v>26</v>
      </c>
      <c r="K320" s="74">
        <v>26</v>
      </c>
      <c r="L320" s="139">
        <v>26</v>
      </c>
      <c r="M320" s="139">
        <v>26</v>
      </c>
      <c r="N320" s="71">
        <f t="shared" si="45"/>
        <v>295.73494561118713</v>
      </c>
      <c r="O320" s="108">
        <f t="shared" si="44"/>
        <v>198.73494561118713</v>
      </c>
      <c r="P320" s="74">
        <v>97</v>
      </c>
      <c r="Q320" s="120" t="s">
        <v>637</v>
      </c>
      <c r="R320" s="88">
        <v>400</v>
      </c>
      <c r="S320" s="107"/>
      <c r="T320" s="22"/>
      <c r="U320" s="107"/>
    </row>
    <row r="321" spans="1:21" ht="24">
      <c r="A321" s="93" t="s">
        <v>230</v>
      </c>
      <c r="B321" s="182" t="s">
        <v>250</v>
      </c>
      <c r="C321" s="50"/>
      <c r="D321" s="85"/>
      <c r="E321" s="85"/>
      <c r="F321" s="85">
        <v>1600</v>
      </c>
      <c r="G321" s="85">
        <v>1100</v>
      </c>
      <c r="H321" s="85">
        <v>1100</v>
      </c>
      <c r="I321" s="74">
        <f t="shared" si="46"/>
        <v>70.3028133907686</v>
      </c>
      <c r="J321" s="74">
        <v>70</v>
      </c>
      <c r="K321" s="74">
        <v>70</v>
      </c>
      <c r="L321" s="139">
        <v>70</v>
      </c>
      <c r="M321" s="139">
        <v>70</v>
      </c>
      <c r="N321" s="71">
        <f t="shared" si="45"/>
        <v>522.864264440837</v>
      </c>
      <c r="O321" s="108">
        <f t="shared" si="44"/>
        <v>241.86426444083702</v>
      </c>
      <c r="P321" s="74">
        <v>281</v>
      </c>
      <c r="Q321" s="120" t="s">
        <v>637</v>
      </c>
      <c r="R321" s="88">
        <v>1100</v>
      </c>
      <c r="S321" s="107"/>
      <c r="T321" s="22"/>
      <c r="U321" s="107"/>
    </row>
    <row r="322" spans="1:21" ht="24">
      <c r="A322" s="93" t="s">
        <v>248</v>
      </c>
      <c r="B322" s="182" t="s">
        <v>251</v>
      </c>
      <c r="C322" s="50"/>
      <c r="D322" s="85"/>
      <c r="E322" s="85"/>
      <c r="F322" s="85">
        <v>500</v>
      </c>
      <c r="G322" s="85">
        <v>100</v>
      </c>
      <c r="H322" s="85">
        <v>100</v>
      </c>
      <c r="I322" s="74">
        <f t="shared" si="46"/>
        <v>6.391164853706237</v>
      </c>
      <c r="J322" s="74">
        <v>6</v>
      </c>
      <c r="K322" s="74">
        <v>6</v>
      </c>
      <c r="L322" s="139">
        <v>6</v>
      </c>
      <c r="M322" s="139">
        <v>6</v>
      </c>
      <c r="N322" s="71">
        <f t="shared" si="45"/>
        <v>68.73815397594365</v>
      </c>
      <c r="O322" s="108">
        <f t="shared" si="44"/>
        <v>68.73815397594365</v>
      </c>
      <c r="P322" s="74">
        <v>0</v>
      </c>
      <c r="Q322" s="120" t="s">
        <v>637</v>
      </c>
      <c r="R322" s="88">
        <v>100</v>
      </c>
      <c r="S322" s="107"/>
      <c r="T322" s="22"/>
      <c r="U322" s="107"/>
    </row>
    <row r="323" spans="1:21" ht="26.25" customHeight="1">
      <c r="A323" s="93" t="s">
        <v>249</v>
      </c>
      <c r="B323" s="182" t="s">
        <v>252</v>
      </c>
      <c r="C323" s="50"/>
      <c r="D323" s="85"/>
      <c r="E323" s="85"/>
      <c r="F323" s="85">
        <v>2100</v>
      </c>
      <c r="G323" s="85"/>
      <c r="H323" s="85"/>
      <c r="I323" s="74">
        <f t="shared" si="46"/>
        <v>0</v>
      </c>
      <c r="J323" s="74">
        <v>0</v>
      </c>
      <c r="K323" s="74">
        <v>0</v>
      </c>
      <c r="L323" s="139">
        <v>0</v>
      </c>
      <c r="M323" s="139">
        <v>0</v>
      </c>
      <c r="N323" s="71">
        <f t="shared" si="45"/>
        <v>134.21446192783097</v>
      </c>
      <c r="O323" s="108">
        <f t="shared" si="44"/>
        <v>134.21446192783097</v>
      </c>
      <c r="P323" s="74">
        <v>0</v>
      </c>
      <c r="Q323" s="120" t="s">
        <v>637</v>
      </c>
      <c r="R323" s="88"/>
      <c r="S323" s="163"/>
      <c r="T323" s="22"/>
      <c r="U323" s="107"/>
    </row>
    <row r="324" spans="1:21" s="32" customFormat="1" ht="12">
      <c r="A324" s="94" t="s">
        <v>231</v>
      </c>
      <c r="B324" s="180" t="s">
        <v>461</v>
      </c>
      <c r="C324" s="5"/>
      <c r="D324" s="77">
        <f>D325+D326</f>
        <v>1600</v>
      </c>
      <c r="E324" s="77">
        <f aca="true" t="shared" si="52" ref="E324:M324">E325+E326</f>
        <v>1800</v>
      </c>
      <c r="F324" s="77">
        <f t="shared" si="52"/>
        <v>2100</v>
      </c>
      <c r="G324" s="77">
        <f t="shared" si="52"/>
        <v>2300</v>
      </c>
      <c r="H324" s="77">
        <f t="shared" si="52"/>
        <v>1000</v>
      </c>
      <c r="I324" s="71">
        <f t="shared" si="46"/>
        <v>63.91164853706237</v>
      </c>
      <c r="J324" s="105">
        <f>J325+J326</f>
        <v>166</v>
      </c>
      <c r="K324" s="105">
        <f t="shared" si="52"/>
        <v>179</v>
      </c>
      <c r="L324" s="187">
        <f t="shared" si="52"/>
        <v>175</v>
      </c>
      <c r="M324" s="187">
        <f t="shared" si="52"/>
        <v>175</v>
      </c>
      <c r="N324" s="71">
        <f t="shared" si="45"/>
        <v>1257.4225071261487</v>
      </c>
      <c r="O324" s="108">
        <f t="shared" si="44"/>
        <v>1257.4225071261487</v>
      </c>
      <c r="P324" s="105">
        <f>P325+P326</f>
        <v>0</v>
      </c>
      <c r="Q324" s="124"/>
      <c r="R324" s="78">
        <f>R325+R326</f>
        <v>2600</v>
      </c>
      <c r="S324" s="165"/>
      <c r="T324" s="29"/>
      <c r="U324" s="165"/>
    </row>
    <row r="325" spans="1:21" ht="12">
      <c r="A325" s="93" t="s">
        <v>232</v>
      </c>
      <c r="B325" s="181" t="s">
        <v>256</v>
      </c>
      <c r="C325" s="50"/>
      <c r="D325" s="75">
        <v>1000</v>
      </c>
      <c r="E325" s="75">
        <v>1200</v>
      </c>
      <c r="F325" s="85">
        <v>1400</v>
      </c>
      <c r="G325" s="85">
        <v>1600</v>
      </c>
      <c r="H325" s="85">
        <v>600</v>
      </c>
      <c r="I325" s="74">
        <f t="shared" si="46"/>
        <v>38.34698912223742</v>
      </c>
      <c r="J325" s="74">
        <v>115</v>
      </c>
      <c r="K325" s="74">
        <v>121</v>
      </c>
      <c r="L325" s="139">
        <v>120</v>
      </c>
      <c r="M325" s="139">
        <v>120</v>
      </c>
      <c r="N325" s="71">
        <f t="shared" si="45"/>
        <v>846.6875615149617</v>
      </c>
      <c r="O325" s="108">
        <f t="shared" si="44"/>
        <v>846.6875615149617</v>
      </c>
      <c r="P325" s="74">
        <v>0</v>
      </c>
      <c r="Q325" s="120" t="s">
        <v>237</v>
      </c>
      <c r="R325" s="88">
        <v>1800</v>
      </c>
      <c r="S325" s="107"/>
      <c r="T325" s="22"/>
      <c r="U325" s="107"/>
    </row>
    <row r="326" spans="1:21" ht="12">
      <c r="A326" s="93" t="s">
        <v>233</v>
      </c>
      <c r="B326" s="181" t="s">
        <v>257</v>
      </c>
      <c r="C326" s="50"/>
      <c r="D326" s="85">
        <v>600</v>
      </c>
      <c r="E326" s="85">
        <v>600</v>
      </c>
      <c r="F326" s="85">
        <v>700</v>
      </c>
      <c r="G326" s="85">
        <v>700</v>
      </c>
      <c r="H326" s="85">
        <v>400</v>
      </c>
      <c r="I326" s="74">
        <f t="shared" si="46"/>
        <v>25.56465941482495</v>
      </c>
      <c r="J326" s="74">
        <v>51</v>
      </c>
      <c r="K326" s="74">
        <v>58</v>
      </c>
      <c r="L326" s="139">
        <v>55</v>
      </c>
      <c r="M326" s="139">
        <v>55</v>
      </c>
      <c r="N326" s="71">
        <f t="shared" si="45"/>
        <v>410.7349456111871</v>
      </c>
      <c r="O326" s="108">
        <f t="shared" si="44"/>
        <v>410.7349456111871</v>
      </c>
      <c r="P326" s="74">
        <v>0</v>
      </c>
      <c r="Q326" s="120" t="s">
        <v>237</v>
      </c>
      <c r="R326" s="88">
        <v>800</v>
      </c>
      <c r="S326" s="107"/>
      <c r="T326" s="22"/>
      <c r="U326" s="107"/>
    </row>
    <row r="327" spans="1:21" s="32" customFormat="1" ht="12">
      <c r="A327" s="94" t="s">
        <v>234</v>
      </c>
      <c r="B327" s="54" t="s">
        <v>245</v>
      </c>
      <c r="C327" s="55"/>
      <c r="D327" s="83">
        <v>100</v>
      </c>
      <c r="E327" s="83">
        <v>250</v>
      </c>
      <c r="F327" s="83">
        <v>100</v>
      </c>
      <c r="G327" s="83">
        <v>100</v>
      </c>
      <c r="H327" s="83">
        <v>250</v>
      </c>
      <c r="I327" s="191">
        <f t="shared" si="46"/>
        <v>15.977912134265592</v>
      </c>
      <c r="J327" s="191">
        <v>6</v>
      </c>
      <c r="K327" s="191">
        <v>22</v>
      </c>
      <c r="L327" s="192">
        <v>20</v>
      </c>
      <c r="M327" s="192">
        <v>20</v>
      </c>
      <c r="N327" s="71">
        <f t="shared" si="45"/>
        <v>119.12931882964989</v>
      </c>
      <c r="O327" s="108">
        <f aca="true" t="shared" si="53" ref="O327:O335">N327-P327</f>
        <v>119.12931882964989</v>
      </c>
      <c r="P327" s="71">
        <v>0</v>
      </c>
      <c r="Q327" s="118" t="s">
        <v>424</v>
      </c>
      <c r="R327" s="84">
        <v>100</v>
      </c>
      <c r="S327" s="165"/>
      <c r="T327" s="29"/>
      <c r="U327" s="165"/>
    </row>
    <row r="328" spans="1:21" s="32" customFormat="1" ht="12">
      <c r="A328" s="94" t="s">
        <v>235</v>
      </c>
      <c r="B328" s="30" t="s">
        <v>264</v>
      </c>
      <c r="C328" s="5"/>
      <c r="D328" s="69">
        <f>D329+D330</f>
        <v>5700</v>
      </c>
      <c r="E328" s="69">
        <f aca="true" t="shared" si="54" ref="E328:M328">E329+E330</f>
        <v>4700</v>
      </c>
      <c r="F328" s="69">
        <f t="shared" si="54"/>
        <v>4700</v>
      </c>
      <c r="G328" s="69">
        <f t="shared" si="54"/>
        <v>4700</v>
      </c>
      <c r="H328" s="69">
        <f t="shared" si="54"/>
        <v>2700</v>
      </c>
      <c r="I328" s="71">
        <f t="shared" si="46"/>
        <v>172.5614510500684</v>
      </c>
      <c r="J328" s="71">
        <f t="shared" si="54"/>
        <v>192</v>
      </c>
      <c r="K328" s="71">
        <f t="shared" si="54"/>
        <v>192</v>
      </c>
      <c r="L328" s="192">
        <f t="shared" si="54"/>
        <v>192</v>
      </c>
      <c r="M328" s="192">
        <f t="shared" si="54"/>
        <v>192</v>
      </c>
      <c r="N328" s="71">
        <f aca="true" t="shared" si="55" ref="N328:N335">SUM(D328:G328)/15.6466+SUM(I328:M328)</f>
        <v>2206.0120920839036</v>
      </c>
      <c r="O328" s="108">
        <f t="shared" si="53"/>
        <v>2206.0120920839036</v>
      </c>
      <c r="P328" s="71">
        <f>P329+P330</f>
        <v>0</v>
      </c>
      <c r="Q328" s="124"/>
      <c r="R328" s="70">
        <f>R329+R330</f>
        <v>3000</v>
      </c>
      <c r="S328" s="165"/>
      <c r="T328" s="29"/>
      <c r="U328" s="165"/>
    </row>
    <row r="329" spans="1:21" ht="12">
      <c r="A329" s="93" t="s">
        <v>268</v>
      </c>
      <c r="B329" s="17" t="s">
        <v>394</v>
      </c>
      <c r="C329" s="35" t="s">
        <v>320</v>
      </c>
      <c r="D329" s="75">
        <v>4500</v>
      </c>
      <c r="E329" s="75">
        <v>3500</v>
      </c>
      <c r="F329" s="75">
        <v>3500</v>
      </c>
      <c r="G329" s="75">
        <v>3500</v>
      </c>
      <c r="H329" s="75">
        <v>1500</v>
      </c>
      <c r="I329" s="74">
        <f t="shared" si="46"/>
        <v>95.86747280559355</v>
      </c>
      <c r="J329" s="140">
        <v>96</v>
      </c>
      <c r="K329" s="98">
        <v>96</v>
      </c>
      <c r="L329" s="139">
        <v>96</v>
      </c>
      <c r="M329" s="139">
        <v>96</v>
      </c>
      <c r="N329" s="71">
        <f t="shared" si="55"/>
        <v>1438.542200861529</v>
      </c>
      <c r="O329" s="108">
        <f t="shared" si="53"/>
        <v>1438.542200861529</v>
      </c>
      <c r="P329" s="74">
        <v>0</v>
      </c>
      <c r="Q329" s="118" t="s">
        <v>385</v>
      </c>
      <c r="R329" s="101">
        <v>1500</v>
      </c>
      <c r="S329" s="163"/>
      <c r="T329" s="22"/>
      <c r="U329" s="107"/>
    </row>
    <row r="330" spans="1:21" ht="18" customHeight="1">
      <c r="A330" s="93" t="s">
        <v>269</v>
      </c>
      <c r="B330" s="17" t="s">
        <v>263</v>
      </c>
      <c r="C330" s="35" t="s">
        <v>320</v>
      </c>
      <c r="D330" s="75">
        <v>1200</v>
      </c>
      <c r="E330" s="75">
        <v>1200</v>
      </c>
      <c r="F330" s="75">
        <v>1200</v>
      </c>
      <c r="G330" s="75">
        <v>1200</v>
      </c>
      <c r="H330" s="75">
        <v>1200</v>
      </c>
      <c r="I330" s="74">
        <f t="shared" si="46"/>
        <v>76.69397824447483</v>
      </c>
      <c r="J330" s="74">
        <v>96</v>
      </c>
      <c r="K330" s="74">
        <v>96</v>
      </c>
      <c r="L330" s="139">
        <v>96</v>
      </c>
      <c r="M330" s="139">
        <v>96</v>
      </c>
      <c r="N330" s="71">
        <f t="shared" si="55"/>
        <v>767.4698912223741</v>
      </c>
      <c r="O330" s="108">
        <f t="shared" si="53"/>
        <v>767.4698912223741</v>
      </c>
      <c r="P330" s="74">
        <v>0</v>
      </c>
      <c r="Q330" s="118" t="s">
        <v>385</v>
      </c>
      <c r="R330" s="76">
        <v>1500</v>
      </c>
      <c r="S330" s="163"/>
      <c r="T330" s="22"/>
      <c r="U330" s="107"/>
    </row>
    <row r="331" spans="1:21" s="8" customFormat="1" ht="24">
      <c r="A331" s="91" t="s">
        <v>441</v>
      </c>
      <c r="B331" s="16" t="s">
        <v>270</v>
      </c>
      <c r="C331" s="34"/>
      <c r="D331" s="89">
        <f>D333+D334</f>
        <v>800</v>
      </c>
      <c r="E331" s="89">
        <f>E333+E334</f>
        <v>800</v>
      </c>
      <c r="F331" s="89">
        <f>SUM(F333:F335)</f>
        <v>1200</v>
      </c>
      <c r="G331" s="89">
        <f>SUM(G333:G335)</f>
        <v>1300</v>
      </c>
      <c r="H331" s="89">
        <f>SUM(H333:H335)</f>
        <v>1300</v>
      </c>
      <c r="I331" s="72">
        <f t="shared" si="46"/>
        <v>83.08514309818108</v>
      </c>
      <c r="J331" s="81">
        <f>SUM(J333:J335)</f>
        <v>51</v>
      </c>
      <c r="K331" s="89">
        <f>SUM(K333:K335)</f>
        <v>51</v>
      </c>
      <c r="L331" s="197">
        <f>SUM(L333:L335)</f>
        <v>51</v>
      </c>
      <c r="M331" s="197">
        <f>SUM(M333:M335)</f>
        <v>51</v>
      </c>
      <c r="N331" s="72">
        <f t="shared" si="55"/>
        <v>549.1229021001368</v>
      </c>
      <c r="O331" s="109">
        <f t="shared" si="53"/>
        <v>549.1229021001368</v>
      </c>
      <c r="P331" s="81">
        <f>SUM(P333:P335)</f>
        <v>0</v>
      </c>
      <c r="Q331" s="122"/>
      <c r="R331" s="90">
        <f>SUM(R333:R335)</f>
        <v>800</v>
      </c>
      <c r="S331" s="22"/>
      <c r="T331" s="22"/>
      <c r="U331" s="22"/>
    </row>
    <row r="332" spans="1:21" s="8" customFormat="1" ht="12">
      <c r="A332" s="91"/>
      <c r="B332" s="178" t="s">
        <v>486</v>
      </c>
      <c r="C332" s="34"/>
      <c r="D332" s="89">
        <v>0</v>
      </c>
      <c r="E332" s="89">
        <v>0</v>
      </c>
      <c r="F332" s="89">
        <v>0</v>
      </c>
      <c r="G332" s="89">
        <v>0</v>
      </c>
      <c r="H332" s="89">
        <v>0</v>
      </c>
      <c r="I332" s="72">
        <f t="shared" si="46"/>
        <v>0</v>
      </c>
      <c r="J332" s="72">
        <v>0</v>
      </c>
      <c r="K332" s="89">
        <v>0</v>
      </c>
      <c r="L332" s="197">
        <v>0</v>
      </c>
      <c r="M332" s="197">
        <v>0</v>
      </c>
      <c r="N332" s="72">
        <f t="shared" si="55"/>
        <v>0</v>
      </c>
      <c r="O332" s="109">
        <f t="shared" si="53"/>
        <v>0</v>
      </c>
      <c r="P332" s="89">
        <v>0</v>
      </c>
      <c r="Q332" s="122"/>
      <c r="R332" s="90">
        <v>0</v>
      </c>
      <c r="S332" s="177"/>
      <c r="T332" s="22"/>
      <c r="U332" s="22"/>
    </row>
    <row r="333" spans="1:21" ht="12">
      <c r="A333" s="93" t="s">
        <v>225</v>
      </c>
      <c r="B333" s="14" t="s">
        <v>271</v>
      </c>
      <c r="C333" s="41" t="s">
        <v>321</v>
      </c>
      <c r="D333" s="85">
        <v>300</v>
      </c>
      <c r="E333" s="85">
        <v>300</v>
      </c>
      <c r="F333" s="85">
        <v>300</v>
      </c>
      <c r="G333" s="85">
        <v>300</v>
      </c>
      <c r="H333" s="85">
        <v>300</v>
      </c>
      <c r="I333" s="74">
        <f t="shared" si="46"/>
        <v>19.17349456111871</v>
      </c>
      <c r="J333" s="74">
        <v>19</v>
      </c>
      <c r="K333" s="74">
        <v>19</v>
      </c>
      <c r="L333" s="139">
        <v>19</v>
      </c>
      <c r="M333" s="139">
        <v>19</v>
      </c>
      <c r="N333" s="71">
        <f t="shared" si="55"/>
        <v>171.86747280559354</v>
      </c>
      <c r="O333" s="108">
        <f t="shared" si="53"/>
        <v>171.86747280559354</v>
      </c>
      <c r="P333" s="74">
        <v>0</v>
      </c>
      <c r="Q333" s="118" t="s">
        <v>386</v>
      </c>
      <c r="R333" s="88">
        <v>300</v>
      </c>
      <c r="S333" s="107"/>
      <c r="T333" s="22"/>
      <c r="U333" s="107"/>
    </row>
    <row r="334" spans="1:21" ht="24">
      <c r="A334" s="93" t="s">
        <v>226</v>
      </c>
      <c r="B334" s="14" t="s">
        <v>246</v>
      </c>
      <c r="C334" s="41" t="s">
        <v>320</v>
      </c>
      <c r="D334" s="85">
        <v>500</v>
      </c>
      <c r="E334" s="85">
        <v>500</v>
      </c>
      <c r="F334" s="85">
        <v>500</v>
      </c>
      <c r="G334" s="85">
        <v>500</v>
      </c>
      <c r="H334" s="85">
        <v>500</v>
      </c>
      <c r="I334" s="74">
        <f t="shared" si="46"/>
        <v>31.955824268531185</v>
      </c>
      <c r="J334" s="74">
        <v>32</v>
      </c>
      <c r="K334" s="74">
        <v>32</v>
      </c>
      <c r="L334" s="139">
        <v>32</v>
      </c>
      <c r="M334" s="139">
        <v>32</v>
      </c>
      <c r="N334" s="71">
        <f t="shared" si="55"/>
        <v>287.7791213426559</v>
      </c>
      <c r="O334" s="108">
        <f t="shared" si="53"/>
        <v>287.7791213426559</v>
      </c>
      <c r="P334" s="74">
        <v>0</v>
      </c>
      <c r="Q334" s="118" t="s">
        <v>386</v>
      </c>
      <c r="R334" s="88">
        <v>500</v>
      </c>
      <c r="S334" s="107"/>
      <c r="T334" s="22"/>
      <c r="U334" s="107"/>
    </row>
    <row r="335" spans="1:21" ht="36">
      <c r="A335" s="93" t="s">
        <v>253</v>
      </c>
      <c r="B335" s="14" t="s">
        <v>254</v>
      </c>
      <c r="C335" s="37"/>
      <c r="D335" s="85"/>
      <c r="E335" s="85"/>
      <c r="F335" s="85">
        <v>400</v>
      </c>
      <c r="G335" s="85">
        <v>500</v>
      </c>
      <c r="H335" s="85">
        <v>500</v>
      </c>
      <c r="I335" s="74">
        <f t="shared" si="46"/>
        <v>31.955824268531185</v>
      </c>
      <c r="J335" s="74">
        <v>0</v>
      </c>
      <c r="K335" s="74">
        <v>0</v>
      </c>
      <c r="L335" s="139">
        <v>0</v>
      </c>
      <c r="M335" s="139">
        <v>0</v>
      </c>
      <c r="N335" s="71">
        <f t="shared" si="55"/>
        <v>89.47630795188732</v>
      </c>
      <c r="O335" s="108">
        <f t="shared" si="53"/>
        <v>89.47630795188732</v>
      </c>
      <c r="P335" s="74">
        <v>0</v>
      </c>
      <c r="Q335" s="118" t="s">
        <v>637</v>
      </c>
      <c r="R335" s="88"/>
      <c r="S335" s="107"/>
      <c r="T335" s="22"/>
      <c r="U335" s="107"/>
    </row>
    <row r="336" spans="1:17" ht="12">
      <c r="A336" s="96"/>
      <c r="B336" s="53"/>
      <c r="C336" s="49"/>
      <c r="O336" s="27"/>
      <c r="Q336" s="97"/>
    </row>
    <row r="337" spans="1:18" ht="12">
      <c r="A337" s="96"/>
      <c r="C337" s="56"/>
      <c r="D337" s="4"/>
      <c r="E337" s="4"/>
      <c r="F337" s="4"/>
      <c r="G337" s="4"/>
      <c r="H337" s="4"/>
      <c r="I337" s="4"/>
      <c r="J337" s="58"/>
      <c r="K337" s="4"/>
      <c r="L337" s="4"/>
      <c r="M337" s="58"/>
      <c r="N337" s="4"/>
      <c r="O337" s="27"/>
      <c r="Q337" s="97"/>
      <c r="R337" s="4"/>
    </row>
    <row r="338" spans="1:18" ht="12">
      <c r="A338" s="96"/>
      <c r="C338" s="56"/>
      <c r="D338" s="4"/>
      <c r="E338" s="4"/>
      <c r="F338" s="4"/>
      <c r="G338" s="4"/>
      <c r="H338" s="4"/>
      <c r="I338" s="4"/>
      <c r="J338" s="58"/>
      <c r="K338" s="4"/>
      <c r="L338" s="58"/>
      <c r="M338" s="58"/>
      <c r="N338" s="4"/>
      <c r="O338" s="27"/>
      <c r="Q338" s="97"/>
      <c r="R338" s="4"/>
    </row>
    <row r="339" spans="1:18" ht="12">
      <c r="A339" s="96"/>
      <c r="C339" s="56"/>
      <c r="D339" s="4"/>
      <c r="E339" s="4"/>
      <c r="F339" s="4"/>
      <c r="G339" s="4"/>
      <c r="H339" s="4"/>
      <c r="I339" s="4"/>
      <c r="J339" s="58"/>
      <c r="K339" s="4"/>
      <c r="L339" s="58"/>
      <c r="M339" s="58"/>
      <c r="N339" s="4"/>
      <c r="O339" s="27"/>
      <c r="Q339" s="97"/>
      <c r="R339" s="4"/>
    </row>
    <row r="340" spans="1:18" ht="12">
      <c r="A340" s="96"/>
      <c r="C340" s="57"/>
      <c r="D340" s="4"/>
      <c r="E340" s="4"/>
      <c r="F340" s="4"/>
      <c r="G340" s="4"/>
      <c r="H340" s="4"/>
      <c r="I340" s="4"/>
      <c r="J340" s="58"/>
      <c r="K340" s="4"/>
      <c r="L340" s="58"/>
      <c r="M340" s="58"/>
      <c r="N340" s="4"/>
      <c r="O340" s="27"/>
      <c r="Q340" s="97"/>
      <c r="R340" s="4"/>
    </row>
    <row r="341" spans="1:18" ht="12">
      <c r="A341" s="96"/>
      <c r="C341" s="57"/>
      <c r="D341" s="4"/>
      <c r="E341" s="4"/>
      <c r="F341" s="4"/>
      <c r="G341" s="4"/>
      <c r="H341" s="4"/>
      <c r="I341" s="4"/>
      <c r="J341" s="58"/>
      <c r="K341" s="4"/>
      <c r="L341" s="58"/>
      <c r="M341" s="58"/>
      <c r="N341" s="4"/>
      <c r="O341" s="27"/>
      <c r="Q341" s="97"/>
      <c r="R341" s="4"/>
    </row>
    <row r="342" spans="1:18" ht="12">
      <c r="A342" s="96"/>
      <c r="C342" s="57"/>
      <c r="D342" s="4"/>
      <c r="E342" s="4"/>
      <c r="F342" s="4"/>
      <c r="G342" s="4"/>
      <c r="H342" s="4"/>
      <c r="I342" s="4"/>
      <c r="J342" s="58"/>
      <c r="K342" s="4"/>
      <c r="L342" s="58"/>
      <c r="M342" s="58"/>
      <c r="N342" s="4"/>
      <c r="O342" s="27"/>
      <c r="Q342" s="97"/>
      <c r="R342" s="4"/>
    </row>
    <row r="343" spans="1:18" ht="12">
      <c r="A343" s="96"/>
      <c r="C343" s="57"/>
      <c r="D343" s="4"/>
      <c r="E343" s="4"/>
      <c r="F343" s="4"/>
      <c r="G343" s="4"/>
      <c r="H343" s="4"/>
      <c r="I343" s="4"/>
      <c r="J343" s="58"/>
      <c r="K343" s="4"/>
      <c r="L343" s="58"/>
      <c r="M343" s="58"/>
      <c r="N343" s="4"/>
      <c r="O343" s="27"/>
      <c r="Q343" s="97"/>
      <c r="R343" s="4"/>
    </row>
    <row r="344" spans="1:18" ht="12">
      <c r="A344" s="96"/>
      <c r="C344" s="57"/>
      <c r="D344" s="4"/>
      <c r="E344" s="4"/>
      <c r="F344" s="4"/>
      <c r="G344" s="4"/>
      <c r="H344" s="4"/>
      <c r="I344" s="4"/>
      <c r="J344" s="58"/>
      <c r="K344" s="4"/>
      <c r="L344" s="58"/>
      <c r="M344" s="58"/>
      <c r="N344" s="4"/>
      <c r="O344" s="27"/>
      <c r="Q344" s="97"/>
      <c r="R344" s="4"/>
    </row>
    <row r="345" spans="1:18" ht="12">
      <c r="A345" s="96"/>
      <c r="C345" s="57"/>
      <c r="D345" s="4"/>
      <c r="E345" s="4"/>
      <c r="F345" s="4"/>
      <c r="G345" s="4"/>
      <c r="H345" s="4"/>
      <c r="I345" s="4"/>
      <c r="J345" s="58"/>
      <c r="K345" s="4"/>
      <c r="L345" s="58"/>
      <c r="M345" s="58"/>
      <c r="N345" s="4"/>
      <c r="O345" s="27"/>
      <c r="Q345" s="97"/>
      <c r="R345" s="4"/>
    </row>
    <row r="346" spans="1:18" ht="12">
      <c r="A346" s="96"/>
      <c r="C346" s="57"/>
      <c r="D346" s="4"/>
      <c r="E346" s="4"/>
      <c r="F346" s="4"/>
      <c r="G346" s="4"/>
      <c r="H346" s="4"/>
      <c r="I346" s="4"/>
      <c r="J346" s="58"/>
      <c r="K346" s="4"/>
      <c r="L346" s="58"/>
      <c r="M346" s="58"/>
      <c r="N346" s="4"/>
      <c r="O346" s="27"/>
      <c r="Q346" s="97"/>
      <c r="R346" s="4"/>
    </row>
    <row r="347" spans="1:18" ht="12">
      <c r="A347" s="96"/>
      <c r="C347" s="57"/>
      <c r="D347" s="4"/>
      <c r="E347" s="4"/>
      <c r="F347" s="4"/>
      <c r="G347" s="4"/>
      <c r="H347" s="4"/>
      <c r="I347" s="4"/>
      <c r="J347" s="58"/>
      <c r="K347" s="4"/>
      <c r="L347" s="58"/>
      <c r="M347" s="58"/>
      <c r="N347" s="4"/>
      <c r="O347" s="27"/>
      <c r="Q347" s="97"/>
      <c r="R347" s="4"/>
    </row>
    <row r="348" spans="1:18" ht="12">
      <c r="A348" s="96"/>
      <c r="C348" s="57"/>
      <c r="D348" s="4"/>
      <c r="E348" s="4"/>
      <c r="F348" s="4"/>
      <c r="G348" s="4"/>
      <c r="H348" s="4"/>
      <c r="I348" s="4"/>
      <c r="J348" s="58"/>
      <c r="K348" s="4"/>
      <c r="L348" s="58"/>
      <c r="M348" s="58"/>
      <c r="N348" s="4"/>
      <c r="O348" s="27"/>
      <c r="Q348" s="97"/>
      <c r="R348" s="4"/>
    </row>
    <row r="349" spans="1:18" ht="12">
      <c r="A349" s="96"/>
      <c r="C349" s="57"/>
      <c r="D349" s="4"/>
      <c r="E349" s="4"/>
      <c r="F349" s="4"/>
      <c r="G349" s="4"/>
      <c r="H349" s="4"/>
      <c r="I349" s="4"/>
      <c r="J349" s="58"/>
      <c r="K349" s="4"/>
      <c r="L349" s="58"/>
      <c r="M349" s="58"/>
      <c r="N349" s="4"/>
      <c r="O349" s="27"/>
      <c r="Q349" s="97"/>
      <c r="R349" s="4"/>
    </row>
    <row r="350" spans="1:18" ht="12">
      <c r="A350" s="96"/>
      <c r="C350" s="57"/>
      <c r="D350" s="4"/>
      <c r="E350" s="4"/>
      <c r="F350" s="4"/>
      <c r="G350" s="4"/>
      <c r="H350" s="4"/>
      <c r="I350" s="4"/>
      <c r="J350" s="58"/>
      <c r="K350" s="4"/>
      <c r="L350" s="58"/>
      <c r="M350" s="58"/>
      <c r="N350" s="4"/>
      <c r="O350" s="27"/>
      <c r="Q350" s="97"/>
      <c r="R350" s="4"/>
    </row>
    <row r="351" spans="1:18" ht="12">
      <c r="A351" s="96"/>
      <c r="C351" s="57"/>
      <c r="D351" s="4"/>
      <c r="E351" s="4"/>
      <c r="F351" s="4"/>
      <c r="G351" s="4"/>
      <c r="H351" s="4"/>
      <c r="I351" s="4"/>
      <c r="J351" s="58"/>
      <c r="K351" s="4"/>
      <c r="L351" s="58"/>
      <c r="M351" s="58"/>
      <c r="N351" s="4"/>
      <c r="O351" s="27"/>
      <c r="Q351" s="97"/>
      <c r="R351" s="4"/>
    </row>
    <row r="352" spans="1:18" ht="12">
      <c r="A352" s="96"/>
      <c r="C352" s="57"/>
      <c r="D352" s="4"/>
      <c r="E352" s="4"/>
      <c r="F352" s="4"/>
      <c r="G352" s="4"/>
      <c r="H352" s="4"/>
      <c r="I352" s="4"/>
      <c r="J352" s="58"/>
      <c r="K352" s="4"/>
      <c r="L352" s="58"/>
      <c r="M352" s="58"/>
      <c r="N352" s="4"/>
      <c r="O352" s="27"/>
      <c r="Q352" s="97"/>
      <c r="R352" s="4"/>
    </row>
    <row r="353" spans="1:18" ht="12">
      <c r="A353" s="96"/>
      <c r="C353" s="57"/>
      <c r="D353" s="4"/>
      <c r="E353" s="4"/>
      <c r="F353" s="4"/>
      <c r="G353" s="4"/>
      <c r="H353" s="4"/>
      <c r="I353" s="4"/>
      <c r="J353" s="58"/>
      <c r="K353" s="4"/>
      <c r="L353" s="58"/>
      <c r="M353" s="58"/>
      <c r="N353" s="4"/>
      <c r="O353" s="27"/>
      <c r="Q353" s="97"/>
      <c r="R353" s="4"/>
    </row>
    <row r="354" spans="1:18" ht="12">
      <c r="A354" s="96"/>
      <c r="C354" s="57"/>
      <c r="D354" s="4"/>
      <c r="E354" s="4"/>
      <c r="F354" s="4"/>
      <c r="G354" s="4"/>
      <c r="H354" s="4"/>
      <c r="I354" s="4"/>
      <c r="J354" s="58"/>
      <c r="K354" s="4"/>
      <c r="L354" s="58"/>
      <c r="M354" s="58"/>
      <c r="N354" s="4"/>
      <c r="O354" s="27"/>
      <c r="Q354" s="97"/>
      <c r="R354" s="4"/>
    </row>
    <row r="355" spans="1:18" ht="12">
      <c r="A355" s="96"/>
      <c r="C355" s="57"/>
      <c r="D355" s="4"/>
      <c r="E355" s="4"/>
      <c r="F355" s="4"/>
      <c r="G355" s="4"/>
      <c r="H355" s="4"/>
      <c r="I355" s="4"/>
      <c r="J355" s="58"/>
      <c r="K355" s="4"/>
      <c r="L355" s="58"/>
      <c r="M355" s="58"/>
      <c r="N355" s="4"/>
      <c r="O355" s="27"/>
      <c r="Q355" s="97"/>
      <c r="R355" s="4"/>
    </row>
    <row r="356" spans="1:18" ht="12">
      <c r="A356" s="96"/>
      <c r="C356" s="57"/>
      <c r="D356" s="4"/>
      <c r="E356" s="4"/>
      <c r="F356" s="4"/>
      <c r="G356" s="4"/>
      <c r="H356" s="4"/>
      <c r="I356" s="4"/>
      <c r="J356" s="58"/>
      <c r="K356" s="4"/>
      <c r="L356" s="58"/>
      <c r="M356" s="58"/>
      <c r="N356" s="4"/>
      <c r="O356" s="27"/>
      <c r="Q356" s="97"/>
      <c r="R356" s="4"/>
    </row>
    <row r="357" spans="1:18" ht="12">
      <c r="A357" s="96"/>
      <c r="C357" s="57"/>
      <c r="D357" s="4"/>
      <c r="E357" s="4"/>
      <c r="F357" s="4"/>
      <c r="G357" s="4"/>
      <c r="H357" s="4"/>
      <c r="I357" s="4"/>
      <c r="J357" s="58"/>
      <c r="K357" s="4"/>
      <c r="L357" s="58"/>
      <c r="M357" s="58"/>
      <c r="N357" s="4"/>
      <c r="O357" s="27"/>
      <c r="Q357" s="97"/>
      <c r="R357" s="4"/>
    </row>
    <row r="358" spans="1:18" ht="12">
      <c r="A358" s="96"/>
      <c r="C358" s="57"/>
      <c r="D358" s="4"/>
      <c r="E358" s="4"/>
      <c r="F358" s="4"/>
      <c r="G358" s="4"/>
      <c r="H358" s="4"/>
      <c r="I358" s="4"/>
      <c r="J358" s="58"/>
      <c r="K358" s="4"/>
      <c r="L358" s="58"/>
      <c r="M358" s="58"/>
      <c r="N358" s="4"/>
      <c r="O358" s="27"/>
      <c r="Q358" s="97"/>
      <c r="R358" s="4"/>
    </row>
    <row r="359" spans="1:18" ht="12">
      <c r="A359" s="96"/>
      <c r="C359" s="57"/>
      <c r="D359" s="4"/>
      <c r="E359" s="4"/>
      <c r="F359" s="4"/>
      <c r="G359" s="4"/>
      <c r="H359" s="4"/>
      <c r="I359" s="4"/>
      <c r="J359" s="58"/>
      <c r="K359" s="4"/>
      <c r="L359" s="58"/>
      <c r="M359" s="58"/>
      <c r="N359" s="4"/>
      <c r="O359" s="27"/>
      <c r="R359" s="4"/>
    </row>
    <row r="360" spans="1:15" ht="12">
      <c r="A360" s="96"/>
      <c r="O360" s="27"/>
    </row>
    <row r="361" spans="1:15" ht="12">
      <c r="A361" s="96"/>
      <c r="O361" s="27"/>
    </row>
    <row r="362" spans="1:15" ht="12">
      <c r="A362" s="96"/>
      <c r="O362" s="27"/>
    </row>
    <row r="363" spans="1:15" ht="12">
      <c r="A363" s="96"/>
      <c r="O363" s="27"/>
    </row>
    <row r="364" spans="1:15" ht="12">
      <c r="A364" s="96"/>
      <c r="O364" s="27"/>
    </row>
    <row r="365" spans="1:15" ht="12">
      <c r="A365" s="96"/>
      <c r="O365" s="27"/>
    </row>
    <row r="366" spans="1:15" ht="12">
      <c r="A366" s="96"/>
      <c r="O366" s="27"/>
    </row>
    <row r="367" spans="1:15" ht="12">
      <c r="A367" s="96"/>
      <c r="O367" s="27"/>
    </row>
    <row r="368" spans="1:15" ht="12">
      <c r="A368" s="96"/>
      <c r="O368" s="27"/>
    </row>
    <row r="369" spans="1:15" ht="12">
      <c r="A369" s="96"/>
      <c r="O369" s="27"/>
    </row>
    <row r="370" spans="1:15" ht="12">
      <c r="A370" s="96"/>
      <c r="O370" s="27"/>
    </row>
    <row r="371" spans="1:15" ht="12">
      <c r="A371" s="96"/>
      <c r="O371" s="27"/>
    </row>
    <row r="372" spans="1:15" ht="12">
      <c r="A372" s="96"/>
      <c r="O372" s="27"/>
    </row>
    <row r="373" spans="1:15" ht="12">
      <c r="A373" s="96"/>
      <c r="O373" s="27"/>
    </row>
    <row r="374" spans="1:15" ht="12">
      <c r="A374" s="96"/>
      <c r="O374" s="27"/>
    </row>
    <row r="375" spans="1:15" ht="12">
      <c r="A375" s="96"/>
      <c r="O375" s="27"/>
    </row>
    <row r="376" spans="1:15" ht="12">
      <c r="A376" s="96"/>
      <c r="O376" s="27"/>
    </row>
    <row r="377" spans="1:15" ht="12">
      <c r="A377" s="96"/>
      <c r="O377" s="27"/>
    </row>
    <row r="378" spans="1:15" ht="12">
      <c r="A378" s="96"/>
      <c r="O378" s="27"/>
    </row>
    <row r="379" spans="1:15" ht="12">
      <c r="A379" s="96"/>
      <c r="O379" s="27"/>
    </row>
    <row r="380" spans="1:15" ht="12">
      <c r="A380" s="96"/>
      <c r="O380" s="27"/>
    </row>
    <row r="381" spans="1:15" ht="12">
      <c r="A381" s="96"/>
      <c r="O381" s="27"/>
    </row>
    <row r="382" spans="1:15" ht="12">
      <c r="A382" s="96"/>
      <c r="O382" s="27"/>
    </row>
    <row r="383" spans="1:15" ht="12">
      <c r="A383" s="96"/>
      <c r="O383" s="27"/>
    </row>
    <row r="384" spans="1:15" ht="12">
      <c r="A384" s="96"/>
      <c r="O384" s="27"/>
    </row>
    <row r="385" spans="1:15" ht="12">
      <c r="A385" s="96"/>
      <c r="O385" s="27"/>
    </row>
    <row r="386" spans="1:15" ht="12">
      <c r="A386" s="96"/>
      <c r="O386" s="27"/>
    </row>
    <row r="387" spans="1:15" ht="12">
      <c r="A387" s="96"/>
      <c r="O387" s="27"/>
    </row>
    <row r="388" spans="1:15" ht="12">
      <c r="A388" s="96"/>
      <c r="O388" s="27"/>
    </row>
    <row r="389" spans="1:15" ht="12">
      <c r="A389" s="96"/>
      <c r="O389" s="27"/>
    </row>
    <row r="390" spans="1:15" ht="12">
      <c r="A390" s="96"/>
      <c r="O390" s="27"/>
    </row>
    <row r="391" spans="1:15" ht="12">
      <c r="A391" s="96"/>
      <c r="O391" s="27"/>
    </row>
    <row r="392" spans="1:15" ht="12">
      <c r="A392" s="96"/>
      <c r="O392" s="27"/>
    </row>
    <row r="393" spans="1:15" ht="12">
      <c r="A393" s="96"/>
      <c r="O393" s="27"/>
    </row>
    <row r="394" spans="1:15" ht="12">
      <c r="A394" s="96"/>
      <c r="O394" s="27"/>
    </row>
    <row r="395" spans="1:15" ht="12">
      <c r="A395" s="96"/>
      <c r="O395" s="27"/>
    </row>
    <row r="396" spans="1:15" ht="12">
      <c r="A396" s="96"/>
      <c r="O396" s="27"/>
    </row>
    <row r="397" spans="1:15" ht="12">
      <c r="A397" s="96"/>
      <c r="O397" s="27"/>
    </row>
    <row r="398" spans="1:15" ht="12">
      <c r="A398" s="96"/>
      <c r="O398" s="27"/>
    </row>
    <row r="399" spans="1:15" ht="12">
      <c r="A399" s="96"/>
      <c r="O399" s="27"/>
    </row>
    <row r="400" spans="1:15" ht="12">
      <c r="A400" s="96"/>
      <c r="O400" s="27"/>
    </row>
    <row r="401" spans="1:15" ht="12">
      <c r="A401" s="96"/>
      <c r="O401" s="27"/>
    </row>
    <row r="402" spans="1:15" ht="12">
      <c r="A402" s="96"/>
      <c r="O402" s="27"/>
    </row>
    <row r="403" spans="1:15" ht="12">
      <c r="A403" s="96"/>
      <c r="O403" s="27"/>
    </row>
    <row r="404" spans="1:15" ht="12">
      <c r="A404" s="96"/>
      <c r="O404" s="27"/>
    </row>
    <row r="405" spans="1:15" ht="12">
      <c r="A405" s="96"/>
      <c r="O405" s="27"/>
    </row>
    <row r="406" spans="1:15" ht="12">
      <c r="A406" s="96"/>
      <c r="O406" s="27"/>
    </row>
    <row r="407" spans="1:15" ht="12">
      <c r="A407" s="96"/>
      <c r="O407" s="27"/>
    </row>
    <row r="408" spans="1:15" ht="12">
      <c r="A408" s="96"/>
      <c r="O408" s="27"/>
    </row>
    <row r="409" spans="1:15" ht="12">
      <c r="A409" s="96"/>
      <c r="O409" s="27"/>
    </row>
    <row r="410" spans="1:15" ht="12">
      <c r="A410" s="96"/>
      <c r="O410" s="27"/>
    </row>
    <row r="411" spans="1:15" ht="12">
      <c r="A411" s="96"/>
      <c r="O411" s="27"/>
    </row>
    <row r="412" spans="1:15" ht="12">
      <c r="A412" s="96"/>
      <c r="O412" s="27"/>
    </row>
    <row r="413" spans="1:15" ht="12">
      <c r="A413" s="96"/>
      <c r="O413" s="27"/>
    </row>
    <row r="414" spans="1:15" ht="12">
      <c r="A414" s="96"/>
      <c r="O414" s="27"/>
    </row>
    <row r="415" spans="1:15" ht="12">
      <c r="A415" s="96"/>
      <c r="O415" s="27"/>
    </row>
    <row r="416" spans="1:15" ht="12">
      <c r="A416" s="96"/>
      <c r="O416" s="27"/>
    </row>
    <row r="417" spans="1:15" ht="12">
      <c r="A417" s="96"/>
      <c r="O417" s="27"/>
    </row>
    <row r="418" spans="1:15" ht="12">
      <c r="A418" s="96"/>
      <c r="O418" s="27"/>
    </row>
    <row r="419" spans="1:15" ht="12">
      <c r="A419" s="96"/>
      <c r="O419" s="27"/>
    </row>
    <row r="420" spans="1:15" ht="12">
      <c r="A420" s="96"/>
      <c r="O420" s="27"/>
    </row>
    <row r="421" spans="1:15" ht="12">
      <c r="A421" s="96"/>
      <c r="O421" s="27"/>
    </row>
    <row r="422" spans="1:15" ht="12">
      <c r="A422" s="96"/>
      <c r="O422" s="27"/>
    </row>
    <row r="423" spans="1:15" ht="12">
      <c r="A423" s="96"/>
      <c r="O423" s="27"/>
    </row>
    <row r="424" spans="1:15" ht="12">
      <c r="A424" s="96"/>
      <c r="O424" s="27"/>
    </row>
    <row r="425" spans="1:15" ht="12">
      <c r="A425" s="96"/>
      <c r="O425" s="27"/>
    </row>
    <row r="426" spans="1:15" ht="12">
      <c r="A426" s="96"/>
      <c r="O426" s="27"/>
    </row>
    <row r="427" spans="1:15" ht="12">
      <c r="A427" s="96"/>
      <c r="O427" s="27"/>
    </row>
    <row r="428" spans="1:15" ht="12">
      <c r="A428" s="64"/>
      <c r="O428" s="27"/>
    </row>
    <row r="429" spans="1:15" ht="12">
      <c r="A429" s="64"/>
      <c r="O429" s="27"/>
    </row>
    <row r="430" spans="1:15" ht="12">
      <c r="A430" s="64"/>
      <c r="O430" s="27"/>
    </row>
    <row r="431" spans="1:15" ht="12">
      <c r="A431" s="64"/>
      <c r="O431" s="27"/>
    </row>
    <row r="432" spans="1:15" ht="12">
      <c r="A432" s="62"/>
      <c r="O432" s="27"/>
    </row>
    <row r="433" spans="1:15" ht="12">
      <c r="A433" s="62"/>
      <c r="O433" s="27"/>
    </row>
    <row r="434" spans="1:15" ht="12">
      <c r="A434" s="62"/>
      <c r="O434" s="27"/>
    </row>
    <row r="435" spans="1:15" ht="12">
      <c r="A435" s="62"/>
      <c r="O435" s="27"/>
    </row>
    <row r="436" spans="1:15" ht="12">
      <c r="A436" s="62"/>
      <c r="O436" s="27"/>
    </row>
    <row r="437" spans="1:15" ht="12">
      <c r="A437" s="62"/>
      <c r="O437" s="27"/>
    </row>
    <row r="438" spans="1:15" ht="12">
      <c r="A438" s="62"/>
      <c r="O438" s="27"/>
    </row>
    <row r="439" spans="1:15" ht="12">
      <c r="A439" s="62"/>
      <c r="O439" s="27"/>
    </row>
    <row r="440" spans="1:15" ht="12">
      <c r="A440" s="62"/>
      <c r="O440" s="27"/>
    </row>
    <row r="441" spans="1:15" ht="12">
      <c r="A441" s="62"/>
      <c r="O441" s="27"/>
    </row>
    <row r="442" spans="1:15" ht="12">
      <c r="A442" s="62"/>
      <c r="O442" s="27"/>
    </row>
    <row r="443" spans="1:15" ht="12">
      <c r="A443" s="62"/>
      <c r="O443" s="27"/>
    </row>
    <row r="444" spans="1:15" ht="12">
      <c r="A444" s="62"/>
      <c r="O444" s="27"/>
    </row>
    <row r="445" spans="1:15" ht="12">
      <c r="A445" s="62"/>
      <c r="O445" s="27"/>
    </row>
    <row r="446" spans="1:15" ht="12">
      <c r="A446" s="62"/>
      <c r="O446" s="27"/>
    </row>
    <row r="447" spans="1:15" ht="12">
      <c r="A447" s="62"/>
      <c r="O447" s="27"/>
    </row>
    <row r="448" spans="1:15" ht="12">
      <c r="A448" s="62"/>
      <c r="O448" s="27"/>
    </row>
    <row r="449" spans="1:15" ht="12">
      <c r="A449" s="62"/>
      <c r="O449" s="27"/>
    </row>
    <row r="450" spans="1:15" ht="12">
      <c r="A450" s="62"/>
      <c r="O450" s="27"/>
    </row>
    <row r="451" spans="1:15" ht="12">
      <c r="A451" s="62"/>
      <c r="O451" s="27"/>
    </row>
    <row r="452" spans="1:15" ht="12">
      <c r="A452" s="62"/>
      <c r="O452" s="27"/>
    </row>
    <row r="453" spans="1:15" ht="12">
      <c r="A453" s="62"/>
      <c r="O453" s="27"/>
    </row>
    <row r="454" spans="1:15" ht="12">
      <c r="A454" s="62"/>
      <c r="O454" s="27"/>
    </row>
    <row r="455" spans="1:15" ht="12">
      <c r="A455" s="62"/>
      <c r="O455" s="27"/>
    </row>
    <row r="456" spans="1:15" ht="12">
      <c r="A456" s="62"/>
      <c r="O456" s="27"/>
    </row>
    <row r="457" spans="1:15" ht="12">
      <c r="A457" s="62"/>
      <c r="O457" s="27"/>
    </row>
    <row r="458" spans="1:15" ht="12">
      <c r="A458" s="62"/>
      <c r="O458" s="27"/>
    </row>
    <row r="459" spans="1:15" ht="12">
      <c r="A459" s="62"/>
      <c r="O459" s="27"/>
    </row>
    <row r="460" spans="1:15" ht="12">
      <c r="A460" s="62"/>
      <c r="O460" s="27"/>
    </row>
    <row r="461" spans="1:15" ht="12">
      <c r="A461" s="62"/>
      <c r="O461" s="27"/>
    </row>
    <row r="462" spans="1:15" ht="12">
      <c r="A462" s="62"/>
      <c r="O462" s="27"/>
    </row>
    <row r="463" spans="1:15" ht="12">
      <c r="A463" s="62"/>
      <c r="O463" s="27"/>
    </row>
    <row r="464" spans="1:15" ht="12">
      <c r="A464" s="62"/>
      <c r="O464" s="27"/>
    </row>
    <row r="465" spans="1:15" ht="12">
      <c r="A465" s="62"/>
      <c r="O465" s="27"/>
    </row>
    <row r="466" spans="1:15" ht="12">
      <c r="A466" s="62"/>
      <c r="O466" s="27"/>
    </row>
    <row r="467" spans="1:15" ht="12">
      <c r="A467" s="62"/>
      <c r="O467" s="27"/>
    </row>
    <row r="468" spans="1:15" ht="12">
      <c r="A468" s="62"/>
      <c r="O468" s="27"/>
    </row>
    <row r="469" spans="1:15" ht="12">
      <c r="A469" s="62"/>
      <c r="O469" s="27"/>
    </row>
    <row r="470" spans="1:15" ht="12">
      <c r="A470" s="62"/>
      <c r="O470" s="27"/>
    </row>
    <row r="471" spans="1:15" ht="12">
      <c r="A471" s="62"/>
      <c r="O471" s="27"/>
    </row>
    <row r="472" spans="1:15" ht="12">
      <c r="A472" s="62"/>
      <c r="O472" s="27"/>
    </row>
    <row r="473" spans="1:15" ht="12">
      <c r="A473" s="62"/>
      <c r="O473" s="27"/>
    </row>
    <row r="474" spans="1:15" ht="12">
      <c r="A474" s="62"/>
      <c r="O474" s="27"/>
    </row>
    <row r="475" spans="1:15" ht="12">
      <c r="A475" s="62"/>
      <c r="O475" s="27"/>
    </row>
    <row r="476" spans="1:15" ht="12">
      <c r="A476" s="62"/>
      <c r="O476" s="27"/>
    </row>
    <row r="477" spans="1:15" ht="12">
      <c r="A477" s="62"/>
      <c r="O477" s="27"/>
    </row>
    <row r="478" spans="1:15" ht="12">
      <c r="A478" s="62"/>
      <c r="O478" s="27"/>
    </row>
    <row r="479" spans="1:15" ht="12">
      <c r="A479" s="62"/>
      <c r="O479" s="27"/>
    </row>
    <row r="480" spans="1:15" ht="12">
      <c r="A480" s="62"/>
      <c r="O480" s="27"/>
    </row>
    <row r="481" spans="1:15" ht="12">
      <c r="A481" s="62"/>
      <c r="O481" s="27"/>
    </row>
    <row r="482" spans="1:15" ht="12">
      <c r="A482" s="62"/>
      <c r="O482" s="27"/>
    </row>
    <row r="483" spans="1:15" ht="12">
      <c r="A483" s="62"/>
      <c r="O483" s="27"/>
    </row>
    <row r="484" spans="1:15" ht="12">
      <c r="A484" s="62"/>
      <c r="O484" s="27"/>
    </row>
    <row r="485" spans="1:15" ht="12">
      <c r="A485" s="62"/>
      <c r="O485" s="27"/>
    </row>
    <row r="486" spans="1:15" ht="12">
      <c r="A486" s="62"/>
      <c r="O486" s="27"/>
    </row>
    <row r="487" spans="1:15" ht="12">
      <c r="A487" s="62"/>
      <c r="O487" s="27"/>
    </row>
    <row r="488" spans="1:15" ht="12">
      <c r="A488" s="62"/>
      <c r="O488" s="27"/>
    </row>
    <row r="489" spans="1:15" ht="12">
      <c r="A489" s="62"/>
      <c r="O489" s="27"/>
    </row>
    <row r="490" spans="1:15" ht="12">
      <c r="A490" s="62"/>
      <c r="O490" s="27"/>
    </row>
    <row r="491" spans="1:15" ht="12">
      <c r="A491" s="62"/>
      <c r="O491" s="27"/>
    </row>
    <row r="492" spans="1:15" ht="12">
      <c r="A492" s="62"/>
      <c r="O492" s="27"/>
    </row>
    <row r="493" spans="1:15" ht="12">
      <c r="A493" s="62"/>
      <c r="O493" s="27"/>
    </row>
    <row r="494" spans="1:15" ht="12">
      <c r="A494" s="62"/>
      <c r="O494" s="27"/>
    </row>
    <row r="495" spans="1:15" ht="12">
      <c r="A495" s="62"/>
      <c r="O495" s="27"/>
    </row>
    <row r="496" spans="1:15" ht="12">
      <c r="A496" s="62"/>
      <c r="O496" s="27"/>
    </row>
    <row r="497" spans="1:15" ht="12">
      <c r="A497" s="62"/>
      <c r="O497" s="27"/>
    </row>
    <row r="498" spans="1:15" ht="12">
      <c r="A498" s="62"/>
      <c r="O498" s="27"/>
    </row>
    <row r="499" spans="1:15" ht="12">
      <c r="A499" s="62"/>
      <c r="O499" s="27"/>
    </row>
    <row r="500" spans="1:15" ht="12">
      <c r="A500" s="62"/>
      <c r="O500" s="27"/>
    </row>
    <row r="501" spans="1:15" ht="12">
      <c r="A501" s="62"/>
      <c r="O501" s="27"/>
    </row>
    <row r="502" spans="1:15" ht="12">
      <c r="A502" s="62"/>
      <c r="O502" s="27"/>
    </row>
    <row r="503" spans="1:15" ht="12">
      <c r="A503" s="62"/>
      <c r="O503" s="27"/>
    </row>
    <row r="504" spans="1:15" ht="12">
      <c r="A504" s="62"/>
      <c r="O504" s="27"/>
    </row>
    <row r="505" spans="1:15" ht="12">
      <c r="A505" s="62"/>
      <c r="O505" s="27"/>
    </row>
    <row r="506" spans="1:15" ht="12">
      <c r="A506" s="62"/>
      <c r="O506" s="27"/>
    </row>
    <row r="507" spans="1:15" ht="12">
      <c r="A507" s="62"/>
      <c r="O507" s="27"/>
    </row>
    <row r="508" spans="1:15" ht="12">
      <c r="A508" s="62"/>
      <c r="O508" s="27"/>
    </row>
    <row r="509" spans="1:15" ht="12">
      <c r="A509" s="62"/>
      <c r="O509" s="27"/>
    </row>
    <row r="510" spans="1:15" ht="12">
      <c r="A510" s="62"/>
      <c r="O510" s="27"/>
    </row>
    <row r="511" spans="1:15" ht="12">
      <c r="A511" s="62"/>
      <c r="O511" s="27"/>
    </row>
    <row r="512" spans="1:15" ht="12">
      <c r="A512" s="62"/>
      <c r="O512" s="27"/>
    </row>
    <row r="513" spans="1:15" ht="12">
      <c r="A513" s="62"/>
      <c r="O513" s="27"/>
    </row>
    <row r="514" spans="1:15" ht="12">
      <c r="A514" s="62"/>
      <c r="O514" s="27"/>
    </row>
    <row r="515" spans="1:15" ht="12">
      <c r="A515" s="62"/>
      <c r="O515" s="27"/>
    </row>
    <row r="516" spans="1:15" ht="12">
      <c r="A516" s="62"/>
      <c r="O516" s="27"/>
    </row>
    <row r="517" spans="1:15" ht="12">
      <c r="A517" s="62"/>
      <c r="O517" s="27"/>
    </row>
    <row r="518" spans="1:15" ht="12">
      <c r="A518" s="62"/>
      <c r="O518" s="27"/>
    </row>
    <row r="519" spans="1:15" ht="12">
      <c r="A519" s="62"/>
      <c r="O519" s="27"/>
    </row>
    <row r="520" spans="1:15" ht="12">
      <c r="A520" s="62"/>
      <c r="O520" s="27"/>
    </row>
    <row r="521" spans="1:15" ht="12">
      <c r="A521" s="62"/>
      <c r="O521" s="27"/>
    </row>
    <row r="522" spans="1:15" ht="12">
      <c r="A522" s="62"/>
      <c r="O522" s="27"/>
    </row>
    <row r="523" spans="1:15" ht="12">
      <c r="A523" s="62"/>
      <c r="O523" s="27"/>
    </row>
    <row r="524" spans="1:15" ht="12">
      <c r="A524" s="62"/>
      <c r="O524" s="27"/>
    </row>
    <row r="525" spans="1:15" ht="12">
      <c r="A525" s="62"/>
      <c r="O525" s="27"/>
    </row>
    <row r="526" spans="1:15" ht="12">
      <c r="A526" s="62"/>
      <c r="O526" s="27"/>
    </row>
    <row r="527" ht="12">
      <c r="O527" s="27"/>
    </row>
    <row r="528" ht="12">
      <c r="O528" s="27"/>
    </row>
    <row r="529" ht="12">
      <c r="O529" s="27"/>
    </row>
    <row r="530" ht="12">
      <c r="O530" s="27"/>
    </row>
    <row r="531" ht="12">
      <c r="O531" s="27"/>
    </row>
    <row r="532" ht="12">
      <c r="O532" s="27"/>
    </row>
    <row r="533" ht="12">
      <c r="O533" s="27"/>
    </row>
    <row r="534" ht="12">
      <c r="O534" s="27"/>
    </row>
    <row r="535" ht="12">
      <c r="O535" s="27"/>
    </row>
    <row r="536" ht="12">
      <c r="O536" s="27"/>
    </row>
    <row r="537" ht="12">
      <c r="O537" s="27"/>
    </row>
    <row r="538" ht="12">
      <c r="O538" s="27"/>
    </row>
    <row r="539" ht="12">
      <c r="O539" s="27"/>
    </row>
    <row r="540" ht="12">
      <c r="O540" s="27"/>
    </row>
    <row r="541" ht="12">
      <c r="O541" s="27"/>
    </row>
    <row r="542" ht="12">
      <c r="O542" s="27"/>
    </row>
    <row r="543" ht="12">
      <c r="O543" s="27"/>
    </row>
    <row r="544" ht="12">
      <c r="O544" s="27"/>
    </row>
    <row r="545" ht="12">
      <c r="O545" s="27"/>
    </row>
    <row r="546" ht="12">
      <c r="O546" s="27"/>
    </row>
    <row r="547" ht="12">
      <c r="O547" s="27"/>
    </row>
    <row r="548" ht="12">
      <c r="O548" s="27"/>
    </row>
    <row r="549" ht="12">
      <c r="O549" s="27"/>
    </row>
    <row r="550" ht="12">
      <c r="O550" s="27"/>
    </row>
    <row r="551" ht="12">
      <c r="O551" s="27"/>
    </row>
    <row r="552" ht="12">
      <c r="O552" s="27"/>
    </row>
    <row r="553" ht="12">
      <c r="O553" s="27"/>
    </row>
    <row r="554" ht="12">
      <c r="O554" s="27"/>
    </row>
    <row r="555" ht="12">
      <c r="O555" s="27"/>
    </row>
    <row r="556" ht="12">
      <c r="O556" s="27"/>
    </row>
    <row r="557" ht="12">
      <c r="O557" s="27"/>
    </row>
    <row r="558" ht="12">
      <c r="O558" s="27"/>
    </row>
    <row r="559" ht="12">
      <c r="O559" s="27"/>
    </row>
    <row r="560" ht="12">
      <c r="O560" s="27"/>
    </row>
    <row r="561" ht="12">
      <c r="O561" s="27"/>
    </row>
    <row r="562" ht="12">
      <c r="O562" s="27"/>
    </row>
    <row r="563" ht="12">
      <c r="O563" s="27"/>
    </row>
    <row r="564" ht="12">
      <c r="O564" s="27"/>
    </row>
    <row r="565" ht="12">
      <c r="O565" s="27"/>
    </row>
    <row r="566" ht="12">
      <c r="O566" s="27"/>
    </row>
    <row r="567" ht="12">
      <c r="O567" s="27"/>
    </row>
    <row r="568" ht="12">
      <c r="O568" s="27"/>
    </row>
    <row r="569" ht="12">
      <c r="O569" s="27"/>
    </row>
    <row r="570" ht="12">
      <c r="O570" s="27"/>
    </row>
    <row r="571" ht="12">
      <c r="O571" s="27"/>
    </row>
    <row r="572" ht="12">
      <c r="O572" s="27"/>
    </row>
    <row r="573" ht="12">
      <c r="O573" s="27"/>
    </row>
    <row r="574" ht="12">
      <c r="O574" s="27"/>
    </row>
    <row r="575" ht="12">
      <c r="O575" s="27"/>
    </row>
    <row r="576" ht="12">
      <c r="O576" s="27"/>
    </row>
    <row r="577" ht="12">
      <c r="O577" s="27"/>
    </row>
    <row r="578" ht="12">
      <c r="O578" s="27"/>
    </row>
    <row r="579" ht="12">
      <c r="O579" s="27"/>
    </row>
    <row r="580" ht="12">
      <c r="O580" s="27"/>
    </row>
    <row r="581" ht="12">
      <c r="O581" s="27"/>
    </row>
    <row r="582" ht="12">
      <c r="O582" s="27"/>
    </row>
    <row r="583" ht="12">
      <c r="O583" s="27"/>
    </row>
    <row r="584" ht="12">
      <c r="O584" s="27"/>
    </row>
    <row r="585" ht="12">
      <c r="O585" s="27"/>
    </row>
    <row r="586" ht="12">
      <c r="O586" s="27"/>
    </row>
    <row r="587" ht="12">
      <c r="O587" s="27"/>
    </row>
    <row r="588" ht="12">
      <c r="O588" s="27"/>
    </row>
    <row r="589" ht="12">
      <c r="O589" s="27"/>
    </row>
    <row r="590" ht="12">
      <c r="O590" s="27"/>
    </row>
    <row r="591" ht="12">
      <c r="O591" s="27"/>
    </row>
    <row r="592" ht="12">
      <c r="O592" s="27"/>
    </row>
    <row r="593" ht="12">
      <c r="O593" s="27"/>
    </row>
    <row r="594" ht="12">
      <c r="O594" s="27"/>
    </row>
    <row r="595" ht="12">
      <c r="O595" s="27"/>
    </row>
    <row r="596" ht="12">
      <c r="O596" s="27"/>
    </row>
    <row r="597" ht="12">
      <c r="O597" s="27"/>
    </row>
    <row r="598" ht="12">
      <c r="O598" s="27"/>
    </row>
    <row r="599" ht="12">
      <c r="O599" s="27"/>
    </row>
    <row r="600" ht="12">
      <c r="O600" s="27"/>
    </row>
    <row r="601" ht="12">
      <c r="O601" s="27"/>
    </row>
    <row r="602" ht="12">
      <c r="O602" s="27"/>
    </row>
    <row r="603" ht="12">
      <c r="O603" s="27"/>
    </row>
    <row r="604" ht="12">
      <c r="O604" s="27"/>
    </row>
    <row r="605" ht="12">
      <c r="O605" s="27"/>
    </row>
    <row r="606" ht="12">
      <c r="O606" s="27"/>
    </row>
    <row r="607" ht="12">
      <c r="O607" s="27"/>
    </row>
    <row r="608" ht="12">
      <c r="O608" s="27"/>
    </row>
    <row r="609" ht="12">
      <c r="O609" s="27"/>
    </row>
    <row r="610" ht="12">
      <c r="O610" s="27"/>
    </row>
    <row r="611" ht="12">
      <c r="O611" s="27"/>
    </row>
    <row r="612" ht="12">
      <c r="O612" s="27"/>
    </row>
    <row r="613" ht="12">
      <c r="O613" s="27"/>
    </row>
    <row r="614" ht="12">
      <c r="O614" s="27"/>
    </row>
    <row r="615" ht="12">
      <c r="O615" s="27"/>
    </row>
    <row r="616" ht="12">
      <c r="O616" s="27"/>
    </row>
    <row r="617" ht="12">
      <c r="O617" s="27"/>
    </row>
    <row r="618" ht="12">
      <c r="O618" s="27"/>
    </row>
    <row r="619" ht="12">
      <c r="O619" s="27"/>
    </row>
    <row r="620" ht="12">
      <c r="O620" s="27"/>
    </row>
    <row r="621" ht="12">
      <c r="O621" s="27"/>
    </row>
    <row r="622" ht="12">
      <c r="O622" s="27"/>
    </row>
    <row r="623" ht="12">
      <c r="O623" s="27"/>
    </row>
    <row r="624" ht="12">
      <c r="O624" s="27"/>
    </row>
    <row r="625" ht="12">
      <c r="O625" s="27"/>
    </row>
    <row r="626" ht="12">
      <c r="O626" s="27"/>
    </row>
    <row r="627" ht="12">
      <c r="O627" s="27"/>
    </row>
    <row r="628" ht="12">
      <c r="O628" s="27"/>
    </row>
    <row r="629" ht="12">
      <c r="O629" s="27"/>
    </row>
    <row r="630" ht="12">
      <c r="O630" s="27"/>
    </row>
    <row r="631" ht="12">
      <c r="O631" s="27"/>
    </row>
    <row r="632" ht="12">
      <c r="O632" s="27"/>
    </row>
    <row r="633" ht="12">
      <c r="O633" s="27"/>
    </row>
    <row r="634" ht="12">
      <c r="O634" s="27"/>
    </row>
    <row r="635" ht="12">
      <c r="O635" s="27"/>
    </row>
    <row r="636" ht="12">
      <c r="O636" s="27"/>
    </row>
    <row r="637" ht="12">
      <c r="O637" s="27"/>
    </row>
    <row r="638" ht="12">
      <c r="O638" s="27"/>
    </row>
    <row r="639" ht="12">
      <c r="O639" s="27"/>
    </row>
    <row r="640" ht="12">
      <c r="O640" s="27"/>
    </row>
    <row r="641" ht="12">
      <c r="O641" s="27"/>
    </row>
    <row r="642" ht="12">
      <c r="O642" s="27"/>
    </row>
    <row r="643" ht="12">
      <c r="O643" s="27"/>
    </row>
    <row r="644" ht="12">
      <c r="O644" s="27"/>
    </row>
    <row r="645" ht="12">
      <c r="O645" s="27"/>
    </row>
    <row r="646" ht="12">
      <c r="O646" s="27"/>
    </row>
    <row r="647" ht="12">
      <c r="O647" s="27"/>
    </row>
    <row r="648" ht="12">
      <c r="O648" s="27"/>
    </row>
    <row r="649" ht="12">
      <c r="O649" s="27"/>
    </row>
    <row r="650" ht="12">
      <c r="O650" s="27"/>
    </row>
    <row r="651" ht="12">
      <c r="O651" s="27"/>
    </row>
    <row r="652" ht="12">
      <c r="O652" s="27"/>
    </row>
    <row r="653" ht="12">
      <c r="O653" s="27"/>
    </row>
    <row r="654" ht="12">
      <c r="O654" s="27"/>
    </row>
    <row r="655" ht="12">
      <c r="O655" s="27"/>
    </row>
    <row r="656" ht="12">
      <c r="O656" s="27"/>
    </row>
    <row r="657" ht="12">
      <c r="O657" s="27"/>
    </row>
    <row r="658" ht="12">
      <c r="O658" s="27"/>
    </row>
    <row r="659" ht="12">
      <c r="O659" s="27"/>
    </row>
    <row r="660" ht="12">
      <c r="O660" s="27"/>
    </row>
    <row r="661" ht="12">
      <c r="O661" s="27"/>
    </row>
    <row r="662" ht="12">
      <c r="O662" s="27"/>
    </row>
    <row r="663" ht="12">
      <c r="O663" s="27"/>
    </row>
    <row r="664" ht="12">
      <c r="O664" s="27"/>
    </row>
    <row r="665" ht="12">
      <c r="O665" s="27"/>
    </row>
    <row r="666" ht="12">
      <c r="O666" s="27"/>
    </row>
    <row r="667" ht="12">
      <c r="O667" s="27"/>
    </row>
    <row r="668" ht="12">
      <c r="O668" s="27"/>
    </row>
    <row r="669" ht="12">
      <c r="O669" s="27"/>
    </row>
    <row r="670" ht="12">
      <c r="O670" s="27"/>
    </row>
    <row r="671" ht="12">
      <c r="O671" s="27"/>
    </row>
    <row r="672" ht="12">
      <c r="O672" s="27"/>
    </row>
    <row r="673" ht="12">
      <c r="O673" s="27"/>
    </row>
    <row r="674" ht="12">
      <c r="O674" s="27"/>
    </row>
    <row r="675" ht="12">
      <c r="O675" s="27"/>
    </row>
    <row r="676" ht="12">
      <c r="O676" s="27"/>
    </row>
    <row r="677" ht="12">
      <c r="O677" s="27"/>
    </row>
    <row r="678" ht="12">
      <c r="O678" s="27"/>
    </row>
    <row r="679" ht="12">
      <c r="O679" s="27"/>
    </row>
    <row r="680" ht="12">
      <c r="O680" s="27"/>
    </row>
    <row r="681" ht="12">
      <c r="O681" s="27"/>
    </row>
    <row r="682" ht="12">
      <c r="O682" s="27"/>
    </row>
    <row r="683" ht="12">
      <c r="O683" s="27"/>
    </row>
    <row r="684" ht="12">
      <c r="O684" s="27"/>
    </row>
    <row r="685" ht="12">
      <c r="O685" s="27"/>
    </row>
    <row r="686" ht="12">
      <c r="O686" s="27"/>
    </row>
    <row r="687" ht="12">
      <c r="O687" s="27"/>
    </row>
    <row r="688" ht="12">
      <c r="O688" s="27"/>
    </row>
    <row r="689" ht="12">
      <c r="O689" s="27"/>
    </row>
    <row r="690" ht="12">
      <c r="O690" s="27"/>
    </row>
    <row r="691" ht="12">
      <c r="O691" s="27"/>
    </row>
    <row r="692" ht="12">
      <c r="O692" s="27"/>
    </row>
    <row r="693" ht="12">
      <c r="O693" s="27"/>
    </row>
    <row r="694" ht="12">
      <c r="O694" s="27"/>
    </row>
    <row r="695" ht="12">
      <c r="O695" s="27"/>
    </row>
    <row r="696" ht="12">
      <c r="O696" s="27"/>
    </row>
    <row r="697" ht="12">
      <c r="O697" s="27"/>
    </row>
    <row r="698" ht="12">
      <c r="O698" s="27"/>
    </row>
    <row r="699" ht="12">
      <c r="O699" s="27"/>
    </row>
    <row r="700" ht="12">
      <c r="O700" s="27"/>
    </row>
    <row r="701" ht="12">
      <c r="O701" s="27"/>
    </row>
    <row r="702" ht="12">
      <c r="O702" s="27"/>
    </row>
    <row r="703" ht="12">
      <c r="O703" s="27"/>
    </row>
    <row r="704" ht="12">
      <c r="O704" s="27"/>
    </row>
    <row r="705" ht="12">
      <c r="O705" s="27"/>
    </row>
    <row r="706" ht="12">
      <c r="O706" s="27"/>
    </row>
    <row r="707" ht="12">
      <c r="O707" s="27"/>
    </row>
    <row r="708" ht="12">
      <c r="O708" s="27"/>
    </row>
    <row r="709" ht="12">
      <c r="O709" s="27"/>
    </row>
    <row r="710" ht="12">
      <c r="O710" s="27"/>
    </row>
    <row r="711" ht="12">
      <c r="O711" s="27"/>
    </row>
    <row r="712" ht="12">
      <c r="O712" s="27"/>
    </row>
    <row r="713" ht="12">
      <c r="O713" s="27"/>
    </row>
    <row r="714" ht="12">
      <c r="O714" s="27"/>
    </row>
    <row r="715" ht="12">
      <c r="O715" s="27"/>
    </row>
    <row r="716" ht="12">
      <c r="O716" s="27"/>
    </row>
    <row r="717" ht="12">
      <c r="O717" s="27"/>
    </row>
    <row r="718" ht="12">
      <c r="O718" s="27"/>
    </row>
    <row r="719" ht="12">
      <c r="O719" s="27"/>
    </row>
    <row r="720" ht="12">
      <c r="O720" s="27"/>
    </row>
    <row r="721" ht="12">
      <c r="O721" s="27"/>
    </row>
    <row r="722" ht="12">
      <c r="O722" s="27"/>
    </row>
    <row r="723" ht="12">
      <c r="O723" s="27"/>
    </row>
    <row r="724" ht="12">
      <c r="O724" s="27"/>
    </row>
    <row r="725" ht="12">
      <c r="O725" s="27"/>
    </row>
    <row r="726" ht="12">
      <c r="O726" s="27"/>
    </row>
    <row r="727" ht="12">
      <c r="O727" s="27"/>
    </row>
    <row r="728" ht="12">
      <c r="O728" s="27"/>
    </row>
    <row r="729" ht="12">
      <c r="O729" s="27"/>
    </row>
    <row r="730" ht="12">
      <c r="O730" s="27"/>
    </row>
    <row r="731" ht="12">
      <c r="O731" s="27"/>
    </row>
    <row r="732" ht="12">
      <c r="O732" s="27"/>
    </row>
    <row r="733" ht="12">
      <c r="O733" s="27"/>
    </row>
    <row r="734" ht="12">
      <c r="O734" s="27"/>
    </row>
    <row r="735" ht="12">
      <c r="O735" s="27"/>
    </row>
    <row r="736" ht="12">
      <c r="O736" s="27"/>
    </row>
    <row r="737" ht="12">
      <c r="O737" s="27"/>
    </row>
    <row r="738" ht="12">
      <c r="O738" s="27"/>
    </row>
    <row r="739" ht="12">
      <c r="O739" s="27"/>
    </row>
    <row r="740" ht="12">
      <c r="O740" s="27"/>
    </row>
    <row r="741" ht="12">
      <c r="O741" s="27"/>
    </row>
    <row r="742" ht="12">
      <c r="O742" s="27"/>
    </row>
    <row r="743" ht="12">
      <c r="O743" s="27"/>
    </row>
    <row r="744" ht="12">
      <c r="O744" s="27"/>
    </row>
    <row r="745" ht="12">
      <c r="O745" s="27"/>
    </row>
    <row r="746" ht="12">
      <c r="O746" s="27"/>
    </row>
    <row r="747" ht="12">
      <c r="O747" s="27"/>
    </row>
    <row r="748" ht="12">
      <c r="O748" s="27"/>
    </row>
    <row r="749" ht="12">
      <c r="O749" s="27"/>
    </row>
    <row r="750" ht="12">
      <c r="O750" s="27"/>
    </row>
    <row r="751" ht="12">
      <c r="O751" s="27"/>
    </row>
    <row r="752" ht="12">
      <c r="O752" s="27"/>
    </row>
    <row r="753" ht="12">
      <c r="O753" s="27"/>
    </row>
    <row r="754" ht="12">
      <c r="O754" s="27"/>
    </row>
    <row r="755" ht="12">
      <c r="O755" s="27"/>
    </row>
    <row r="756" ht="12">
      <c r="O756" s="27"/>
    </row>
    <row r="757" ht="12">
      <c r="O757" s="27"/>
    </row>
    <row r="758" ht="12">
      <c r="O758" s="27"/>
    </row>
    <row r="759" ht="12">
      <c r="O759" s="27"/>
    </row>
    <row r="760" ht="12">
      <c r="O760" s="27"/>
    </row>
    <row r="761" ht="12">
      <c r="O761" s="27"/>
    </row>
    <row r="762" ht="12">
      <c r="O762" s="27"/>
    </row>
    <row r="763" ht="12">
      <c r="O763" s="27"/>
    </row>
    <row r="764" ht="12">
      <c r="O764" s="27"/>
    </row>
    <row r="765" ht="12">
      <c r="O765" s="27"/>
    </row>
    <row r="766" ht="12">
      <c r="O766" s="27"/>
    </row>
    <row r="767" ht="12">
      <c r="O767" s="27"/>
    </row>
    <row r="768" ht="12">
      <c r="O768" s="27"/>
    </row>
    <row r="769" ht="12">
      <c r="O769" s="27"/>
    </row>
    <row r="770" ht="12">
      <c r="O770" s="27"/>
    </row>
    <row r="771" ht="12">
      <c r="O771" s="27"/>
    </row>
    <row r="772" ht="12">
      <c r="O772" s="27"/>
    </row>
    <row r="773" ht="12">
      <c r="O773" s="27"/>
    </row>
    <row r="774" ht="12">
      <c r="O774" s="27"/>
    </row>
    <row r="775" ht="12">
      <c r="O775" s="27"/>
    </row>
    <row r="776" ht="12">
      <c r="O776" s="27"/>
    </row>
    <row r="777" ht="12">
      <c r="O777" s="27"/>
    </row>
    <row r="778" ht="12">
      <c r="O778" s="27"/>
    </row>
    <row r="779" ht="12">
      <c r="O779" s="27"/>
    </row>
    <row r="780" ht="12">
      <c r="O780" s="27"/>
    </row>
    <row r="781" ht="12">
      <c r="O781" s="27"/>
    </row>
    <row r="782" ht="12">
      <c r="O782" s="27"/>
    </row>
    <row r="783" ht="12">
      <c r="O783" s="27"/>
    </row>
    <row r="784" ht="12">
      <c r="O784" s="27"/>
    </row>
    <row r="785" ht="12">
      <c r="O785" s="27"/>
    </row>
    <row r="786" ht="12">
      <c r="O786" s="27"/>
    </row>
    <row r="787" ht="12">
      <c r="O787" s="27"/>
    </row>
    <row r="788" ht="12">
      <c r="O788" s="27"/>
    </row>
    <row r="789" ht="12">
      <c r="O789" s="27"/>
    </row>
    <row r="790" ht="12">
      <c r="O790" s="27"/>
    </row>
    <row r="791" ht="12">
      <c r="O791" s="27"/>
    </row>
    <row r="792" ht="12">
      <c r="O792" s="27"/>
    </row>
    <row r="793" ht="12">
      <c r="O793" s="27"/>
    </row>
    <row r="794" ht="12">
      <c r="O794" s="27"/>
    </row>
    <row r="795" ht="12">
      <c r="O795" s="27"/>
    </row>
    <row r="796" ht="12">
      <c r="O796" s="27"/>
    </row>
    <row r="797" ht="12">
      <c r="O797" s="27"/>
    </row>
    <row r="798" ht="12">
      <c r="O798" s="27"/>
    </row>
    <row r="799" ht="12">
      <c r="O799" s="27"/>
    </row>
    <row r="800" ht="12">
      <c r="O800" s="27"/>
    </row>
    <row r="801" ht="12">
      <c r="O801" s="27"/>
    </row>
    <row r="802" ht="12">
      <c r="O802" s="27"/>
    </row>
    <row r="803" ht="12">
      <c r="O803" s="27"/>
    </row>
    <row r="804" ht="12">
      <c r="O804" s="27"/>
    </row>
    <row r="805" ht="12">
      <c r="O805" s="27"/>
    </row>
    <row r="806" ht="12">
      <c r="O806" s="27"/>
    </row>
    <row r="807" ht="12">
      <c r="O807" s="27"/>
    </row>
    <row r="808" ht="12">
      <c r="O808" s="27"/>
    </row>
    <row r="809" ht="12">
      <c r="O809" s="27"/>
    </row>
    <row r="810" ht="12">
      <c r="O810" s="27"/>
    </row>
    <row r="811" ht="12">
      <c r="O811" s="27"/>
    </row>
    <row r="812" ht="12">
      <c r="O812" s="27"/>
    </row>
    <row r="813" ht="12">
      <c r="O813" s="27"/>
    </row>
    <row r="814" ht="12">
      <c r="O814" s="27"/>
    </row>
    <row r="815" ht="12">
      <c r="O815" s="27"/>
    </row>
    <row r="816" ht="12">
      <c r="O816" s="27"/>
    </row>
    <row r="817" ht="12">
      <c r="O817" s="27"/>
    </row>
    <row r="818" ht="12">
      <c r="O818" s="27"/>
    </row>
    <row r="819" ht="12">
      <c r="O819" s="27"/>
    </row>
    <row r="820" ht="12">
      <c r="O820" s="27"/>
    </row>
    <row r="821" ht="12">
      <c r="O821" s="27"/>
    </row>
    <row r="822" ht="12">
      <c r="O822" s="27"/>
    </row>
    <row r="823" ht="12">
      <c r="O823" s="27"/>
    </row>
    <row r="824" ht="12">
      <c r="O824" s="27"/>
    </row>
    <row r="825" ht="12">
      <c r="O825" s="27"/>
    </row>
    <row r="826" ht="12">
      <c r="O826" s="27"/>
    </row>
    <row r="827" ht="12">
      <c r="O827" s="27"/>
    </row>
    <row r="828" ht="12">
      <c r="O828" s="27"/>
    </row>
    <row r="829" ht="12">
      <c r="O829" s="27"/>
    </row>
    <row r="830" ht="12">
      <c r="O830" s="27"/>
    </row>
    <row r="831" ht="12">
      <c r="O831" s="27"/>
    </row>
    <row r="832" ht="12">
      <c r="O832" s="27"/>
    </row>
    <row r="833" ht="12">
      <c r="O833" s="27"/>
    </row>
    <row r="834" ht="12">
      <c r="O834" s="27"/>
    </row>
    <row r="835" ht="12">
      <c r="O835" s="27"/>
    </row>
    <row r="836" ht="12">
      <c r="O836" s="27"/>
    </row>
    <row r="837" ht="12">
      <c r="O837" s="27"/>
    </row>
    <row r="838" ht="12">
      <c r="O838" s="27"/>
    </row>
    <row r="839" ht="12">
      <c r="O839" s="27"/>
    </row>
    <row r="840" ht="12">
      <c r="O840" s="27"/>
    </row>
    <row r="841" ht="12">
      <c r="O841" s="27"/>
    </row>
    <row r="842" ht="12">
      <c r="O842" s="27"/>
    </row>
    <row r="843" ht="12">
      <c r="O843" s="27"/>
    </row>
    <row r="844" ht="12">
      <c r="O844" s="27"/>
    </row>
    <row r="845" ht="12">
      <c r="O845" s="27"/>
    </row>
    <row r="846" ht="12">
      <c r="O846" s="27"/>
    </row>
    <row r="847" ht="12">
      <c r="O847" s="27"/>
    </row>
    <row r="848" ht="12">
      <c r="O848" s="27"/>
    </row>
    <row r="849" ht="12">
      <c r="O849" s="27"/>
    </row>
    <row r="850" ht="12">
      <c r="O850" s="27"/>
    </row>
    <row r="851" ht="12">
      <c r="O851" s="27"/>
    </row>
    <row r="852" ht="12">
      <c r="O852" s="27"/>
    </row>
    <row r="853" ht="12">
      <c r="O853" s="27"/>
    </row>
    <row r="854" ht="12">
      <c r="O854" s="27"/>
    </row>
    <row r="855" ht="12">
      <c r="O855" s="27"/>
    </row>
    <row r="856" ht="12">
      <c r="O856" s="27"/>
    </row>
    <row r="857" ht="12">
      <c r="O857" s="27"/>
    </row>
    <row r="858" ht="12">
      <c r="O858" s="27"/>
    </row>
    <row r="859" ht="12">
      <c r="O859" s="27"/>
    </row>
    <row r="860" ht="12">
      <c r="O860" s="27"/>
    </row>
    <row r="861" ht="12">
      <c r="O861" s="27"/>
    </row>
    <row r="862" ht="12">
      <c r="O862" s="27"/>
    </row>
    <row r="863" ht="12">
      <c r="O863" s="27"/>
    </row>
    <row r="864" ht="12">
      <c r="O864" s="27"/>
    </row>
    <row r="865" ht="12">
      <c r="O865" s="27"/>
    </row>
    <row r="866" ht="12">
      <c r="O866" s="27"/>
    </row>
    <row r="867" ht="12">
      <c r="O867" s="27"/>
    </row>
    <row r="868" ht="12">
      <c r="O868" s="27"/>
    </row>
    <row r="869" ht="12">
      <c r="O869" s="27"/>
    </row>
    <row r="870" ht="12">
      <c r="O870" s="27"/>
    </row>
    <row r="871" ht="12">
      <c r="O871" s="27"/>
    </row>
    <row r="872" ht="12">
      <c r="O872" s="27"/>
    </row>
    <row r="873" ht="12">
      <c r="O873" s="27"/>
    </row>
    <row r="874" ht="12">
      <c r="O874" s="27"/>
    </row>
    <row r="875" ht="12">
      <c r="O875" s="27"/>
    </row>
    <row r="876" ht="12">
      <c r="O876" s="27"/>
    </row>
    <row r="877" ht="12">
      <c r="O877" s="27"/>
    </row>
    <row r="878" ht="12">
      <c r="O878" s="27"/>
    </row>
    <row r="879" ht="12">
      <c r="O879" s="27"/>
    </row>
    <row r="880" ht="12">
      <c r="O880" s="27"/>
    </row>
    <row r="881" ht="12">
      <c r="O881" s="27"/>
    </row>
    <row r="882" ht="12">
      <c r="O882" s="27"/>
    </row>
    <row r="883" ht="12">
      <c r="O883" s="27"/>
    </row>
    <row r="884" ht="12">
      <c r="O884" s="27"/>
    </row>
    <row r="885" ht="12">
      <c r="O885" s="27"/>
    </row>
    <row r="886" ht="12">
      <c r="O886" s="27"/>
    </row>
    <row r="887" ht="12">
      <c r="O887" s="27"/>
    </row>
    <row r="888" ht="12">
      <c r="O888" s="27"/>
    </row>
    <row r="889" ht="12">
      <c r="O889" s="27"/>
    </row>
    <row r="890" ht="12">
      <c r="O890" s="27"/>
    </row>
    <row r="891" ht="12">
      <c r="O891" s="27"/>
    </row>
    <row r="892" ht="12">
      <c r="O892" s="27"/>
    </row>
    <row r="893" ht="12">
      <c r="O893" s="27"/>
    </row>
    <row r="894" ht="12">
      <c r="O894" s="27"/>
    </row>
    <row r="895" ht="12">
      <c r="O895" s="27"/>
    </row>
    <row r="896" ht="12">
      <c r="O896" s="27"/>
    </row>
    <row r="897" ht="12">
      <c r="O897" s="27"/>
    </row>
    <row r="898" ht="12">
      <c r="O898" s="27"/>
    </row>
    <row r="899" ht="12">
      <c r="O899" s="27"/>
    </row>
    <row r="900" ht="12">
      <c r="O900" s="27"/>
    </row>
    <row r="901" ht="12">
      <c r="O901" s="27"/>
    </row>
    <row r="902" ht="12">
      <c r="O902" s="27"/>
    </row>
    <row r="903" ht="12">
      <c r="O903" s="27"/>
    </row>
    <row r="904" ht="12">
      <c r="O904" s="27"/>
    </row>
    <row r="905" ht="12">
      <c r="O905" s="27"/>
    </row>
    <row r="906" ht="12">
      <c r="O906" s="27"/>
    </row>
    <row r="907" ht="12">
      <c r="O907" s="27"/>
    </row>
    <row r="908" ht="12">
      <c r="O908" s="27"/>
    </row>
    <row r="909" ht="12">
      <c r="O909" s="27"/>
    </row>
    <row r="910" ht="12">
      <c r="O910" s="27"/>
    </row>
    <row r="911" ht="12">
      <c r="O911" s="27"/>
    </row>
    <row r="912" ht="12">
      <c r="O912" s="27"/>
    </row>
    <row r="913" ht="12">
      <c r="O913" s="27"/>
    </row>
    <row r="914" ht="12">
      <c r="O914" s="27"/>
    </row>
    <row r="915" ht="12">
      <c r="O915" s="27"/>
    </row>
    <row r="916" ht="12">
      <c r="O916" s="27"/>
    </row>
    <row r="917" ht="12">
      <c r="O917" s="27"/>
    </row>
    <row r="918" ht="12">
      <c r="O918" s="27"/>
    </row>
    <row r="919" ht="12">
      <c r="O919" s="27"/>
    </row>
    <row r="920" ht="12">
      <c r="O920" s="27"/>
    </row>
    <row r="921" ht="12">
      <c r="O921" s="27"/>
    </row>
    <row r="922" ht="12">
      <c r="O922" s="27"/>
    </row>
    <row r="923" ht="12">
      <c r="O923" s="27"/>
    </row>
    <row r="924" ht="12">
      <c r="O924" s="27"/>
    </row>
    <row r="925" ht="12">
      <c r="O925" s="27"/>
    </row>
    <row r="926" ht="12">
      <c r="O926" s="27"/>
    </row>
    <row r="927" ht="12">
      <c r="O927" s="27"/>
    </row>
    <row r="928" ht="12">
      <c r="O928" s="27"/>
    </row>
    <row r="929" ht="12">
      <c r="O929" s="27"/>
    </row>
    <row r="930" ht="12">
      <c r="O930" s="27"/>
    </row>
    <row r="931" ht="12">
      <c r="O931" s="27"/>
    </row>
    <row r="932" ht="12">
      <c r="O932" s="27"/>
    </row>
    <row r="933" ht="12">
      <c r="O933" s="27"/>
    </row>
    <row r="934" ht="12">
      <c r="O934" s="27"/>
    </row>
    <row r="935" ht="12">
      <c r="O935" s="27"/>
    </row>
    <row r="936" ht="12">
      <c r="O936" s="27"/>
    </row>
    <row r="937" ht="12">
      <c r="O937" s="27"/>
    </row>
    <row r="938" ht="12">
      <c r="O938" s="27"/>
    </row>
    <row r="939" ht="12">
      <c r="O939" s="27"/>
    </row>
    <row r="940" ht="12">
      <c r="O940" s="27"/>
    </row>
    <row r="941" ht="12">
      <c r="O941" s="27"/>
    </row>
    <row r="942" ht="12">
      <c r="O942" s="27"/>
    </row>
    <row r="943" ht="12">
      <c r="O943" s="27"/>
    </row>
    <row r="944" ht="12">
      <c r="O944" s="27"/>
    </row>
    <row r="945" ht="12">
      <c r="O945" s="27"/>
    </row>
    <row r="946" ht="12">
      <c r="O946" s="27"/>
    </row>
    <row r="947" ht="12">
      <c r="O947" s="27"/>
    </row>
    <row r="948" ht="12">
      <c r="O948" s="27"/>
    </row>
    <row r="949" ht="12">
      <c r="O949" s="27"/>
    </row>
    <row r="950" ht="12">
      <c r="O950" s="27"/>
    </row>
    <row r="951" ht="12">
      <c r="O951" s="27"/>
    </row>
    <row r="952" ht="12">
      <c r="O952" s="27"/>
    </row>
    <row r="953" ht="12">
      <c r="O953" s="27"/>
    </row>
    <row r="954" ht="12">
      <c r="O954" s="27"/>
    </row>
    <row r="955" ht="12">
      <c r="O955" s="27"/>
    </row>
    <row r="956" ht="12">
      <c r="O956" s="27"/>
    </row>
    <row r="957" ht="12">
      <c r="O957" s="27"/>
    </row>
    <row r="958" ht="12">
      <c r="O958" s="27"/>
    </row>
    <row r="959" ht="12">
      <c r="O959" s="27"/>
    </row>
    <row r="960" ht="12">
      <c r="O960" s="27"/>
    </row>
    <row r="961" ht="12">
      <c r="O961" s="27"/>
    </row>
    <row r="962" ht="12">
      <c r="O962" s="27"/>
    </row>
    <row r="963" ht="12">
      <c r="O963" s="27"/>
    </row>
    <row r="964" ht="12">
      <c r="O964" s="27"/>
    </row>
    <row r="965" ht="12">
      <c r="O965" s="27"/>
    </row>
    <row r="966" ht="12">
      <c r="O966" s="27"/>
    </row>
    <row r="967" ht="12">
      <c r="O967" s="27"/>
    </row>
    <row r="968" ht="12">
      <c r="O968" s="27"/>
    </row>
    <row r="969" ht="12">
      <c r="O969" s="27"/>
    </row>
    <row r="970" ht="12">
      <c r="O970" s="27"/>
    </row>
  </sheetData>
  <mergeCells count="14">
    <mergeCell ref="S3:U3"/>
    <mergeCell ref="A1:A3"/>
    <mergeCell ref="B1:B3"/>
    <mergeCell ref="C1:C3"/>
    <mergeCell ref="D2:G3"/>
    <mergeCell ref="H2:H3"/>
    <mergeCell ref="H1:I1"/>
    <mergeCell ref="I2:I3"/>
    <mergeCell ref="R2:R3"/>
    <mergeCell ref="Q1:Q3"/>
    <mergeCell ref="J2:M3"/>
    <mergeCell ref="N2:N3"/>
    <mergeCell ref="P2:P3"/>
    <mergeCell ref="O2:O3"/>
  </mergeCells>
  <printOptions horizontalCentered="1"/>
  <pageMargins left="0.29" right="0.25" top="0.984251968503937" bottom="0.7874015748031497" header="0.7480314960629921" footer="0.35433070866141736"/>
  <pageSetup horizontalDpi="600" verticalDpi="600" orientation="landscape" paperSize="9" scale="95" r:id="rId1"/>
  <headerFooter alignWithMargins="0">
    <oddHeader>&amp;LArengukava 2007-2015&amp;RLisa Tartu Linnavolikogu .... määruse nr ... juurde
</oddHeader>
  </headerFooter>
  <ignoredErrors>
    <ignoredError sqref="N11:N14 N16 N19 N23:N24 N26:N30 N33 N35 N37 N39 L251:M251 N51:N54 N56:N59 N62:N74 P72 N76 N79:N80 N85 N87:N95 N252:N264 N249:N250 N99:N101 N106:N127 N129:N131 P134 N142 D134:H134 J168:M168 N136:N141 N143:N146 J331:M331 N150:N155 N159:N166 D158:H158 J158:M158 N170:N187 F168:H168 J248:M248 N188:N201 N206:N224 P218 N228:N245 P227 H104 N251 P168 P251 D104 P248 N266:N269 N274 P273 N276:N281 G283:H283 J273:M273 D273:H273 J251:K251 N285:N290 N293:N298 N301 N303 N305:N314 N318:N330 N332:N335 P331 F331:H331 J302:M302 P15 J134:M134 J283:M283" formulaRange="1"/>
    <ignoredError sqref="I50 I63 I72 I78 I84 I93 I118 I133 I135:I137 I142 I149:I153 I156:I157 I167 I173 I169 I182 I190 I200 I218 I205 I227 I246:I247 I251 I103:I105 I262 I38 I282 I284 I289 I36 I315:I317 I324 I328 I6:I10 I15 I20 I22 I302" formula="1"/>
    <ignoredError sqref="I283 I134 I331 I158 I168 I27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</dc:creator>
  <cp:keywords/>
  <dc:description>Täiendatud vastavalt TLVK 13.09.2007 määrusele nr 69</dc:description>
  <cp:lastModifiedBy>Teivi</cp:lastModifiedBy>
  <cp:lastPrinted>2011-08-26T06:20:04Z</cp:lastPrinted>
  <dcterms:created xsi:type="dcterms:W3CDTF">2005-01-26T07:33:18Z</dcterms:created>
  <dcterms:modified xsi:type="dcterms:W3CDTF">2011-09-09T12:40:37Z</dcterms:modified>
  <cp:category/>
  <cp:version/>
  <cp:contentType/>
  <cp:contentStatus/>
</cp:coreProperties>
</file>